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NAS_Master\Public\Starosta\AKCE\knihovna\vyberoverizeni\VR2\"/>
    </mc:Choice>
  </mc:AlternateContent>
  <xr:revisionPtr revIDLastSave="0" documentId="8_{3A184EEE-20C5-43A7-8FCE-3CFC9BAEBC7E}" xr6:coauthVersionLast="47" xr6:coauthVersionMax="47" xr10:uidLastSave="{00000000-0000-0000-0000-000000000000}"/>
  <bookViews>
    <workbookView xWindow="-120" yWindow="-120" windowWidth="29040" windowHeight="17640" activeTab="7" xr2:uid="{00000000-000D-0000-FFFF-FFFF00000000}"/>
  </bookViews>
  <sheets>
    <sheet name="Rekapitulace stavby" sheetId="1" r:id="rId1"/>
    <sheet name="SO 01 - Stavební část" sheetId="2" r:id="rId2"/>
    <sheet name="SO 02 - Zdravotechnika" sheetId="3" r:id="rId3"/>
    <sheet name="SO 03 - Vytápění" sheetId="4" r:id="rId4"/>
    <sheet name="SO 04 - Vzduchotechnika" sheetId="5" r:id="rId5"/>
    <sheet name="SO 05 - Plynová zařízení" sheetId="6" r:id="rId6"/>
    <sheet name="SO 06 - MaR" sheetId="7" r:id="rId7"/>
    <sheet name="SO 07 - Elektroinstalace" sheetId="8" r:id="rId8"/>
  </sheets>
  <definedNames>
    <definedName name="_xlnm._FilterDatabase" localSheetId="1" hidden="1">'SO 01 - Stavební část'!$C$135:$K$395</definedName>
    <definedName name="_xlnm._FilterDatabase" localSheetId="2" hidden="1">'SO 02 - Zdravotechnika'!$C$127:$K$187</definedName>
    <definedName name="_xlnm._FilterDatabase" localSheetId="3" hidden="1">'SO 03 - Vytápění'!$C$126:$K$175</definedName>
    <definedName name="_xlnm._FilterDatabase" localSheetId="4" hidden="1">'SO 04 - Vzduchotechnika'!$C$118:$K$140</definedName>
    <definedName name="_xlnm._FilterDatabase" localSheetId="5" hidden="1">'SO 05 - Plynová zařízení'!$C$125:$K$192</definedName>
    <definedName name="_xlnm._FilterDatabase" localSheetId="6" hidden="1">'SO 06 - MaR'!$C$115:$K$123</definedName>
    <definedName name="_xlnm._FilterDatabase" localSheetId="7" hidden="1">'SO 07 - Elektroinstalace'!$C$129:$K$217</definedName>
    <definedName name="_xlnm.Print_Titles" localSheetId="0">'Rekapitulace stavby'!$92:$92</definedName>
    <definedName name="_xlnm.Print_Titles" localSheetId="1">'SO 01 - Stavební část'!$135:$135</definedName>
    <definedName name="_xlnm.Print_Titles" localSheetId="2">'SO 02 - Zdravotechnika'!$127:$127</definedName>
    <definedName name="_xlnm.Print_Titles" localSheetId="3">'SO 03 - Vytápění'!$126:$126</definedName>
    <definedName name="_xlnm.Print_Titles" localSheetId="4">'SO 04 - Vzduchotechnika'!$118:$118</definedName>
    <definedName name="_xlnm.Print_Titles" localSheetId="5">'SO 05 - Plynová zařízení'!$125:$125</definedName>
    <definedName name="_xlnm.Print_Titles" localSheetId="6">'SO 06 - MaR'!$115:$115</definedName>
    <definedName name="_xlnm.Print_Titles" localSheetId="7">'SO 07 - Elektroinstalace'!$129:$129</definedName>
    <definedName name="_xlnm.Print_Area" localSheetId="0">'Rekapitulace stavby'!$D$4:$AO$76,'Rekapitulace stavby'!$C$82:$AQ$102</definedName>
    <definedName name="_xlnm.Print_Area" localSheetId="1">'SO 01 - Stavební část'!$C$4:$J$76,'SO 01 - Stavební část'!$C$82:$J$117,'SO 01 - Stavební část'!$C$123:$J$395</definedName>
    <definedName name="_xlnm.Print_Area" localSheetId="2">'SO 02 - Zdravotechnika'!$C$4:$J$76,'SO 02 - Zdravotechnika'!$C$82:$J$109,'SO 02 - Zdravotechnika'!$C$115:$J$187</definedName>
    <definedName name="_xlnm.Print_Area" localSheetId="3">'SO 03 - Vytápění'!$C$4:$J$76,'SO 03 - Vytápění'!$C$82:$J$108,'SO 03 - Vytápění'!$C$114:$J$175</definedName>
    <definedName name="_xlnm.Print_Area" localSheetId="4">'SO 04 - Vzduchotechnika'!$C$4:$J$76,'SO 04 - Vzduchotechnika'!$C$82:$J$100,'SO 04 - Vzduchotechnika'!$C$106:$J$140</definedName>
    <definedName name="_xlnm.Print_Area" localSheetId="5">'SO 05 - Plynová zařízení'!$C$4:$J$76,'SO 05 - Plynová zařízení'!$C$82:$J$107,'SO 05 - Plynová zařízení'!$C$113:$J$192</definedName>
    <definedName name="_xlnm.Print_Area" localSheetId="6">'SO 06 - MaR'!$C$4:$J$76,'SO 06 - MaR'!$C$82:$J$97,'SO 06 - MaR'!$C$103:$J$123</definedName>
    <definedName name="_xlnm.Print_Area" localSheetId="7">'SO 07 - Elektroinstalace'!$C$4:$J$76,'SO 07 - Elektroinstalace'!$C$82:$J$111,'SO 07 - Elektroinstalace'!$C$117:$J$217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8" i="8" l="1"/>
  <c r="J131" i="8"/>
  <c r="J37" i="8"/>
  <c r="J36" i="8"/>
  <c r="AY101" i="1"/>
  <c r="J35" i="8"/>
  <c r="AX101" i="1"/>
  <c r="BI217" i="8"/>
  <c r="BH217" i="8"/>
  <c r="BG217" i="8"/>
  <c r="BF217" i="8"/>
  <c r="T217" i="8"/>
  <c r="R217" i="8"/>
  <c r="P217" i="8"/>
  <c r="BI216" i="8"/>
  <c r="BH216" i="8"/>
  <c r="BG216" i="8"/>
  <c r="BF216" i="8"/>
  <c r="T216" i="8"/>
  <c r="R216" i="8"/>
  <c r="P216" i="8"/>
  <c r="BI215" i="8"/>
  <c r="BH215" i="8"/>
  <c r="BG215" i="8"/>
  <c r="BF215" i="8"/>
  <c r="T215" i="8"/>
  <c r="R215" i="8"/>
  <c r="P215" i="8"/>
  <c r="BI213" i="8"/>
  <c r="BH213" i="8"/>
  <c r="BG213" i="8"/>
  <c r="BF213" i="8"/>
  <c r="T213" i="8"/>
  <c r="R213" i="8"/>
  <c r="P213" i="8"/>
  <c r="BI212" i="8"/>
  <c r="BH212" i="8"/>
  <c r="BG212" i="8"/>
  <c r="BF212" i="8"/>
  <c r="T212" i="8"/>
  <c r="R212" i="8"/>
  <c r="P212" i="8"/>
  <c r="BI211" i="8"/>
  <c r="BH211" i="8"/>
  <c r="BG211" i="8"/>
  <c r="BF211" i="8"/>
  <c r="T211" i="8"/>
  <c r="R211" i="8"/>
  <c r="P211" i="8"/>
  <c r="BI210" i="8"/>
  <c r="BH210" i="8"/>
  <c r="BG210" i="8"/>
  <c r="BF210" i="8"/>
  <c r="T210" i="8"/>
  <c r="R210" i="8"/>
  <c r="P210" i="8"/>
  <c r="J108" i="8"/>
  <c r="BI207" i="8"/>
  <c r="BH207" i="8"/>
  <c r="BG207" i="8"/>
  <c r="BF207" i="8"/>
  <c r="T207" i="8"/>
  <c r="T206" i="8" s="1"/>
  <c r="R207" i="8"/>
  <c r="R206" i="8" s="1"/>
  <c r="P207" i="8"/>
  <c r="P206" i="8" s="1"/>
  <c r="BI205" i="8"/>
  <c r="BH205" i="8"/>
  <c r="BG205" i="8"/>
  <c r="BF205" i="8"/>
  <c r="T205" i="8"/>
  <c r="R205" i="8"/>
  <c r="P205" i="8"/>
  <c r="BI204" i="8"/>
  <c r="BH204" i="8"/>
  <c r="BG204" i="8"/>
  <c r="BF204" i="8"/>
  <c r="T204" i="8"/>
  <c r="R204" i="8"/>
  <c r="P204" i="8"/>
  <c r="BI203" i="8"/>
  <c r="BH203" i="8"/>
  <c r="BG203" i="8"/>
  <c r="BF203" i="8"/>
  <c r="T203" i="8"/>
  <c r="R203" i="8"/>
  <c r="P203" i="8"/>
  <c r="BI201" i="8"/>
  <c r="BH201" i="8"/>
  <c r="BG201" i="8"/>
  <c r="BF201" i="8"/>
  <c r="T201" i="8"/>
  <c r="R201" i="8"/>
  <c r="P201" i="8"/>
  <c r="BI200" i="8"/>
  <c r="BH200" i="8"/>
  <c r="BG200" i="8"/>
  <c r="BF200" i="8"/>
  <c r="T200" i="8"/>
  <c r="R200" i="8"/>
  <c r="P200" i="8"/>
  <c r="BI198" i="8"/>
  <c r="BH198" i="8"/>
  <c r="BG198" i="8"/>
  <c r="BF198" i="8"/>
  <c r="T198" i="8"/>
  <c r="R198" i="8"/>
  <c r="P198" i="8"/>
  <c r="BI197" i="8"/>
  <c r="BH197" i="8"/>
  <c r="BG197" i="8"/>
  <c r="BF197" i="8"/>
  <c r="T197" i="8"/>
  <c r="R197" i="8"/>
  <c r="P197" i="8"/>
  <c r="BI196" i="8"/>
  <c r="BH196" i="8"/>
  <c r="BG196" i="8"/>
  <c r="BF196" i="8"/>
  <c r="T196" i="8"/>
  <c r="R196" i="8"/>
  <c r="P196" i="8"/>
  <c r="BI194" i="8"/>
  <c r="BH194" i="8"/>
  <c r="BG194" i="8"/>
  <c r="BF194" i="8"/>
  <c r="T194" i="8"/>
  <c r="R194" i="8"/>
  <c r="P194" i="8"/>
  <c r="BI193" i="8"/>
  <c r="BH193" i="8"/>
  <c r="BG193" i="8"/>
  <c r="BF193" i="8"/>
  <c r="T193" i="8"/>
  <c r="R193" i="8"/>
  <c r="P193" i="8"/>
  <c r="BI192" i="8"/>
  <c r="BH192" i="8"/>
  <c r="BG192" i="8"/>
  <c r="BF192" i="8"/>
  <c r="T192" i="8"/>
  <c r="R192" i="8"/>
  <c r="P192" i="8"/>
  <c r="BI191" i="8"/>
  <c r="BH191" i="8"/>
  <c r="BG191" i="8"/>
  <c r="BF191" i="8"/>
  <c r="T191" i="8"/>
  <c r="R191" i="8"/>
  <c r="P191" i="8"/>
  <c r="BI190" i="8"/>
  <c r="BH190" i="8"/>
  <c r="BG190" i="8"/>
  <c r="BF190" i="8"/>
  <c r="T190" i="8"/>
  <c r="R190" i="8"/>
  <c r="P190" i="8"/>
  <c r="BI189" i="8"/>
  <c r="BH189" i="8"/>
  <c r="BG189" i="8"/>
  <c r="BF189" i="8"/>
  <c r="T189" i="8"/>
  <c r="R189" i="8"/>
  <c r="P189" i="8"/>
  <c r="BI187" i="8"/>
  <c r="BH187" i="8"/>
  <c r="BG187" i="8"/>
  <c r="BF187" i="8"/>
  <c r="T187" i="8"/>
  <c r="R187" i="8"/>
  <c r="P187" i="8"/>
  <c r="BI186" i="8"/>
  <c r="BH186" i="8"/>
  <c r="BG186" i="8"/>
  <c r="BF186" i="8"/>
  <c r="T186" i="8"/>
  <c r="R186" i="8"/>
  <c r="P186" i="8"/>
  <c r="BI185" i="8"/>
  <c r="BH185" i="8"/>
  <c r="BG185" i="8"/>
  <c r="BF185" i="8"/>
  <c r="T185" i="8"/>
  <c r="R185" i="8"/>
  <c r="P185" i="8"/>
  <c r="BI184" i="8"/>
  <c r="BH184" i="8"/>
  <c r="BG184" i="8"/>
  <c r="BF184" i="8"/>
  <c r="T184" i="8"/>
  <c r="R184" i="8"/>
  <c r="P184" i="8"/>
  <c r="BI183" i="8"/>
  <c r="BH183" i="8"/>
  <c r="BG183" i="8"/>
  <c r="BF183" i="8"/>
  <c r="T183" i="8"/>
  <c r="R183" i="8"/>
  <c r="P183" i="8"/>
  <c r="BI182" i="8"/>
  <c r="BH182" i="8"/>
  <c r="BG182" i="8"/>
  <c r="BF182" i="8"/>
  <c r="T182" i="8"/>
  <c r="R182" i="8"/>
  <c r="P182" i="8"/>
  <c r="BI181" i="8"/>
  <c r="BH181" i="8"/>
  <c r="BG181" i="8"/>
  <c r="BF181" i="8"/>
  <c r="T181" i="8"/>
  <c r="R181" i="8"/>
  <c r="P181" i="8"/>
  <c r="BI180" i="8"/>
  <c r="BH180" i="8"/>
  <c r="BG180" i="8"/>
  <c r="BF180" i="8"/>
  <c r="T180" i="8"/>
  <c r="R180" i="8"/>
  <c r="P180" i="8"/>
  <c r="BI179" i="8"/>
  <c r="BH179" i="8"/>
  <c r="BG179" i="8"/>
  <c r="BF179" i="8"/>
  <c r="T179" i="8"/>
  <c r="R179" i="8"/>
  <c r="P179" i="8"/>
  <c r="BI178" i="8"/>
  <c r="BH178" i="8"/>
  <c r="BG178" i="8"/>
  <c r="BF178" i="8"/>
  <c r="T178" i="8"/>
  <c r="R178" i="8"/>
  <c r="P178" i="8"/>
  <c r="BI177" i="8"/>
  <c r="BH177" i="8"/>
  <c r="BG177" i="8"/>
  <c r="BF177" i="8"/>
  <c r="T177" i="8"/>
  <c r="R177" i="8"/>
  <c r="P177" i="8"/>
  <c r="BI176" i="8"/>
  <c r="BH176" i="8"/>
  <c r="BG176" i="8"/>
  <c r="BF176" i="8"/>
  <c r="T176" i="8"/>
  <c r="R176" i="8"/>
  <c r="P176" i="8"/>
  <c r="BI175" i="8"/>
  <c r="BH175" i="8"/>
  <c r="BG175" i="8"/>
  <c r="BF175" i="8"/>
  <c r="T175" i="8"/>
  <c r="R175" i="8"/>
  <c r="P175" i="8"/>
  <c r="BI174" i="8"/>
  <c r="BH174" i="8"/>
  <c r="BG174" i="8"/>
  <c r="BF174" i="8"/>
  <c r="T174" i="8"/>
  <c r="R174" i="8"/>
  <c r="P174" i="8"/>
  <c r="BI173" i="8"/>
  <c r="BH173" i="8"/>
  <c r="BG173" i="8"/>
  <c r="BF173" i="8"/>
  <c r="T173" i="8"/>
  <c r="R173" i="8"/>
  <c r="P173" i="8"/>
  <c r="BI172" i="8"/>
  <c r="BH172" i="8"/>
  <c r="BG172" i="8"/>
  <c r="BF172" i="8"/>
  <c r="T172" i="8"/>
  <c r="R172" i="8"/>
  <c r="P172" i="8"/>
  <c r="BI171" i="8"/>
  <c r="BH171" i="8"/>
  <c r="BG171" i="8"/>
  <c r="BF171" i="8"/>
  <c r="T171" i="8"/>
  <c r="R171" i="8"/>
  <c r="P171" i="8"/>
  <c r="BI170" i="8"/>
  <c r="BH170" i="8"/>
  <c r="BG170" i="8"/>
  <c r="BF170" i="8"/>
  <c r="T170" i="8"/>
  <c r="R170" i="8"/>
  <c r="P170" i="8"/>
  <c r="BI169" i="8"/>
  <c r="BH169" i="8"/>
  <c r="BG169" i="8"/>
  <c r="BF169" i="8"/>
  <c r="T169" i="8"/>
  <c r="R169" i="8"/>
  <c r="P169" i="8"/>
  <c r="BI168" i="8"/>
  <c r="BH168" i="8"/>
  <c r="BG168" i="8"/>
  <c r="BF168" i="8"/>
  <c r="T168" i="8"/>
  <c r="R168" i="8"/>
  <c r="P168" i="8"/>
  <c r="BI167" i="8"/>
  <c r="BH167" i="8"/>
  <c r="BG167" i="8"/>
  <c r="BF167" i="8"/>
  <c r="T167" i="8"/>
  <c r="R167" i="8"/>
  <c r="P167" i="8"/>
  <c r="BI165" i="8"/>
  <c r="BH165" i="8"/>
  <c r="BG165" i="8"/>
  <c r="BF165" i="8"/>
  <c r="T165" i="8"/>
  <c r="R165" i="8"/>
  <c r="P165" i="8"/>
  <c r="BI164" i="8"/>
  <c r="BH164" i="8"/>
  <c r="BG164" i="8"/>
  <c r="BF164" i="8"/>
  <c r="T164" i="8"/>
  <c r="R164" i="8"/>
  <c r="P164" i="8"/>
  <c r="BI163" i="8"/>
  <c r="BH163" i="8"/>
  <c r="BG163" i="8"/>
  <c r="BF163" i="8"/>
  <c r="T163" i="8"/>
  <c r="R163" i="8"/>
  <c r="P163" i="8"/>
  <c r="BI161" i="8"/>
  <c r="BH161" i="8"/>
  <c r="BG161" i="8"/>
  <c r="BF161" i="8"/>
  <c r="T161" i="8"/>
  <c r="R161" i="8"/>
  <c r="P161" i="8"/>
  <c r="BI160" i="8"/>
  <c r="BH160" i="8"/>
  <c r="BG160" i="8"/>
  <c r="BF160" i="8"/>
  <c r="T160" i="8"/>
  <c r="R160" i="8"/>
  <c r="P160" i="8"/>
  <c r="BI159" i="8"/>
  <c r="BH159" i="8"/>
  <c r="BG159" i="8"/>
  <c r="BF159" i="8"/>
  <c r="T159" i="8"/>
  <c r="R159" i="8"/>
  <c r="P159" i="8"/>
  <c r="BI158" i="8"/>
  <c r="BH158" i="8"/>
  <c r="BG158" i="8"/>
  <c r="BF158" i="8"/>
  <c r="T158" i="8"/>
  <c r="R158" i="8"/>
  <c r="P158" i="8"/>
  <c r="BI157" i="8"/>
  <c r="BH157" i="8"/>
  <c r="BG157" i="8"/>
  <c r="BF157" i="8"/>
  <c r="T157" i="8"/>
  <c r="R157" i="8"/>
  <c r="P157" i="8"/>
  <c r="BI156" i="8"/>
  <c r="BH156" i="8"/>
  <c r="BG156" i="8"/>
  <c r="BF156" i="8"/>
  <c r="T156" i="8"/>
  <c r="R156" i="8"/>
  <c r="P156" i="8"/>
  <c r="BI155" i="8"/>
  <c r="BH155" i="8"/>
  <c r="BG155" i="8"/>
  <c r="BF155" i="8"/>
  <c r="T155" i="8"/>
  <c r="R155" i="8"/>
  <c r="P155" i="8"/>
  <c r="BI154" i="8"/>
  <c r="BH154" i="8"/>
  <c r="BG154" i="8"/>
  <c r="BF154" i="8"/>
  <c r="T154" i="8"/>
  <c r="R154" i="8"/>
  <c r="P154" i="8"/>
  <c r="BI153" i="8"/>
  <c r="BH153" i="8"/>
  <c r="BG153" i="8"/>
  <c r="BF153" i="8"/>
  <c r="T153" i="8"/>
  <c r="R153" i="8"/>
  <c r="P153" i="8"/>
  <c r="BI152" i="8"/>
  <c r="BH152" i="8"/>
  <c r="BG152" i="8"/>
  <c r="BF152" i="8"/>
  <c r="T152" i="8"/>
  <c r="R152" i="8"/>
  <c r="P152" i="8"/>
  <c r="BI151" i="8"/>
  <c r="BH151" i="8"/>
  <c r="BG151" i="8"/>
  <c r="BF151" i="8"/>
  <c r="T151" i="8"/>
  <c r="R151" i="8"/>
  <c r="P151" i="8"/>
  <c r="BI149" i="8"/>
  <c r="BH149" i="8"/>
  <c r="BG149" i="8"/>
  <c r="BF149" i="8"/>
  <c r="T149" i="8"/>
  <c r="R149" i="8"/>
  <c r="P149" i="8"/>
  <c r="BI148" i="8"/>
  <c r="BH148" i="8"/>
  <c r="BG148" i="8"/>
  <c r="BF148" i="8"/>
  <c r="T148" i="8"/>
  <c r="R148" i="8"/>
  <c r="P148" i="8"/>
  <c r="BI147" i="8"/>
  <c r="BH147" i="8"/>
  <c r="BG147" i="8"/>
  <c r="BF147" i="8"/>
  <c r="T147" i="8"/>
  <c r="R147" i="8"/>
  <c r="P147" i="8"/>
  <c r="BI146" i="8"/>
  <c r="BH146" i="8"/>
  <c r="BG146" i="8"/>
  <c r="BF146" i="8"/>
  <c r="T146" i="8"/>
  <c r="R146" i="8"/>
  <c r="P146" i="8"/>
  <c r="BI145" i="8"/>
  <c r="BH145" i="8"/>
  <c r="BG145" i="8"/>
  <c r="BF145" i="8"/>
  <c r="T145" i="8"/>
  <c r="R145" i="8"/>
  <c r="P145" i="8"/>
  <c r="BI144" i="8"/>
  <c r="BH144" i="8"/>
  <c r="BG144" i="8"/>
  <c r="BF144" i="8"/>
  <c r="T144" i="8"/>
  <c r="R144" i="8"/>
  <c r="P144" i="8"/>
  <c r="BI143" i="8"/>
  <c r="BH143" i="8"/>
  <c r="BG143" i="8"/>
  <c r="BF143" i="8"/>
  <c r="T143" i="8"/>
  <c r="R143" i="8"/>
  <c r="P143" i="8"/>
  <c r="BI142" i="8"/>
  <c r="BH142" i="8"/>
  <c r="BG142" i="8"/>
  <c r="BF142" i="8"/>
  <c r="T142" i="8"/>
  <c r="R142" i="8"/>
  <c r="P142" i="8"/>
  <c r="BI141" i="8"/>
  <c r="BH141" i="8"/>
  <c r="BG141" i="8"/>
  <c r="BF141" i="8"/>
  <c r="T141" i="8"/>
  <c r="R141" i="8"/>
  <c r="P141" i="8"/>
  <c r="BI139" i="8"/>
  <c r="BH139" i="8"/>
  <c r="BG139" i="8"/>
  <c r="BF139" i="8"/>
  <c r="T139" i="8"/>
  <c r="R139" i="8"/>
  <c r="P139" i="8"/>
  <c r="BI138" i="8"/>
  <c r="BH138" i="8"/>
  <c r="BG138" i="8"/>
  <c r="BF138" i="8"/>
  <c r="T138" i="8"/>
  <c r="R138" i="8"/>
  <c r="P138" i="8"/>
  <c r="BI137" i="8"/>
  <c r="BH137" i="8"/>
  <c r="BG137" i="8"/>
  <c r="BF137" i="8"/>
  <c r="T137" i="8"/>
  <c r="R137" i="8"/>
  <c r="P137" i="8"/>
  <c r="BI136" i="8"/>
  <c r="BH136" i="8"/>
  <c r="BG136" i="8"/>
  <c r="BF136" i="8"/>
  <c r="T136" i="8"/>
  <c r="R136" i="8"/>
  <c r="P136" i="8"/>
  <c r="BI135" i="8"/>
  <c r="BH135" i="8"/>
  <c r="BG135" i="8"/>
  <c r="BF135" i="8"/>
  <c r="T135" i="8"/>
  <c r="R135" i="8"/>
  <c r="P135" i="8"/>
  <c r="BI134" i="8"/>
  <c r="BH134" i="8"/>
  <c r="BG134" i="8"/>
  <c r="BF134" i="8"/>
  <c r="T134" i="8"/>
  <c r="R134" i="8"/>
  <c r="P134" i="8"/>
  <c r="BI133" i="8"/>
  <c r="BH133" i="8"/>
  <c r="BG133" i="8"/>
  <c r="BF133" i="8"/>
  <c r="T133" i="8"/>
  <c r="R133" i="8"/>
  <c r="P133" i="8"/>
  <c r="J97" i="8"/>
  <c r="F124" i="8"/>
  <c r="E122" i="8"/>
  <c r="F89" i="8"/>
  <c r="E87" i="8"/>
  <c r="J24" i="8"/>
  <c r="E24" i="8"/>
  <c r="J127" i="8"/>
  <c r="J23" i="8"/>
  <c r="J21" i="8"/>
  <c r="E21" i="8"/>
  <c r="J126" i="8"/>
  <c r="J20" i="8"/>
  <c r="J18" i="8"/>
  <c r="E18" i="8"/>
  <c r="F92" i="8"/>
  <c r="J17" i="8"/>
  <c r="J15" i="8"/>
  <c r="E15" i="8"/>
  <c r="F126" i="8"/>
  <c r="J14" i="8"/>
  <c r="J12" i="8"/>
  <c r="J89" i="8"/>
  <c r="E7" i="8"/>
  <c r="E120" i="8" s="1"/>
  <c r="J37" i="7"/>
  <c r="J36" i="7"/>
  <c r="AY100" i="1"/>
  <c r="J35" i="7"/>
  <c r="AX100" i="1" s="1"/>
  <c r="BI123" i="7"/>
  <c r="BH123" i="7"/>
  <c r="BG123" i="7"/>
  <c r="BF123" i="7"/>
  <c r="T123" i="7"/>
  <c r="R123" i="7"/>
  <c r="P123" i="7"/>
  <c r="BI122" i="7"/>
  <c r="BH122" i="7"/>
  <c r="BG122" i="7"/>
  <c r="BF122" i="7"/>
  <c r="T122" i="7"/>
  <c r="R122" i="7"/>
  <c r="P122" i="7"/>
  <c r="BI121" i="7"/>
  <c r="BH121" i="7"/>
  <c r="BG121" i="7"/>
  <c r="BF121" i="7"/>
  <c r="T121" i="7"/>
  <c r="R121" i="7"/>
  <c r="P121" i="7"/>
  <c r="BI120" i="7"/>
  <c r="F37" i="7" s="1"/>
  <c r="BH120" i="7"/>
  <c r="BG120" i="7"/>
  <c r="BF120" i="7"/>
  <c r="T120" i="7"/>
  <c r="R120" i="7"/>
  <c r="P120" i="7"/>
  <c r="BI119" i="7"/>
  <c r="BH119" i="7"/>
  <c r="BG119" i="7"/>
  <c r="BF119" i="7"/>
  <c r="T119" i="7"/>
  <c r="R119" i="7"/>
  <c r="P119" i="7"/>
  <c r="BI118" i="7"/>
  <c r="BH118" i="7"/>
  <c r="BG118" i="7"/>
  <c r="BF118" i="7"/>
  <c r="T118" i="7"/>
  <c r="R118" i="7"/>
  <c r="P118" i="7"/>
  <c r="BI117" i="7"/>
  <c r="BH117" i="7"/>
  <c r="BG117" i="7"/>
  <c r="BF117" i="7"/>
  <c r="T117" i="7"/>
  <c r="R117" i="7"/>
  <c r="P117" i="7"/>
  <c r="F110" i="7"/>
  <c r="E108" i="7"/>
  <c r="F89" i="7"/>
  <c r="E87" i="7"/>
  <c r="J24" i="7"/>
  <c r="E24" i="7"/>
  <c r="J113" i="7" s="1"/>
  <c r="J23" i="7"/>
  <c r="J21" i="7"/>
  <c r="E21" i="7"/>
  <c r="J112" i="7" s="1"/>
  <c r="J20" i="7"/>
  <c r="J18" i="7"/>
  <c r="E18" i="7"/>
  <c r="F113" i="7" s="1"/>
  <c r="J17" i="7"/>
  <c r="J15" i="7"/>
  <c r="E15" i="7"/>
  <c r="F91" i="7" s="1"/>
  <c r="J14" i="7"/>
  <c r="J12" i="7"/>
  <c r="J110" i="7" s="1"/>
  <c r="E7" i="7"/>
  <c r="E106" i="7"/>
  <c r="J37" i="6"/>
  <c r="J36" i="6"/>
  <c r="AY99" i="1" s="1"/>
  <c r="J35" i="6"/>
  <c r="AX99" i="1"/>
  <c r="BI192" i="6"/>
  <c r="BH192" i="6"/>
  <c r="BG192" i="6"/>
  <c r="BF192" i="6"/>
  <c r="T192" i="6"/>
  <c r="R192" i="6"/>
  <c r="P192" i="6"/>
  <c r="BI191" i="6"/>
  <c r="BH191" i="6"/>
  <c r="BG191" i="6"/>
  <c r="BF191" i="6"/>
  <c r="T191" i="6"/>
  <c r="R191" i="6"/>
  <c r="P191" i="6"/>
  <c r="BI190" i="6"/>
  <c r="BH190" i="6"/>
  <c r="BG190" i="6"/>
  <c r="BF190" i="6"/>
  <c r="T190" i="6"/>
  <c r="R190" i="6"/>
  <c r="P190" i="6"/>
  <c r="BI189" i="6"/>
  <c r="BH189" i="6"/>
  <c r="BG189" i="6"/>
  <c r="BF189" i="6"/>
  <c r="T189" i="6"/>
  <c r="R189" i="6"/>
  <c r="P189" i="6"/>
  <c r="BI187" i="6"/>
  <c r="BH187" i="6"/>
  <c r="BG187" i="6"/>
  <c r="BF187" i="6"/>
  <c r="T187" i="6"/>
  <c r="R187" i="6"/>
  <c r="P187" i="6"/>
  <c r="BI186" i="6"/>
  <c r="BH186" i="6"/>
  <c r="BG186" i="6"/>
  <c r="BF186" i="6"/>
  <c r="T186" i="6"/>
  <c r="R186" i="6"/>
  <c r="P186" i="6"/>
  <c r="BI185" i="6"/>
  <c r="BH185" i="6"/>
  <c r="BG185" i="6"/>
  <c r="BF185" i="6"/>
  <c r="T185" i="6"/>
  <c r="R185" i="6"/>
  <c r="P185" i="6"/>
  <c r="BI183" i="6"/>
  <c r="BH183" i="6"/>
  <c r="BG183" i="6"/>
  <c r="BF183" i="6"/>
  <c r="T183" i="6"/>
  <c r="R183" i="6"/>
  <c r="P183" i="6"/>
  <c r="BI182" i="6"/>
  <c r="BH182" i="6"/>
  <c r="BG182" i="6"/>
  <c r="BF182" i="6"/>
  <c r="T182" i="6"/>
  <c r="R182" i="6"/>
  <c r="P182" i="6"/>
  <c r="BI180" i="6"/>
  <c r="BH180" i="6"/>
  <c r="BG180" i="6"/>
  <c r="BF180" i="6"/>
  <c r="T180" i="6"/>
  <c r="T179" i="6" s="1"/>
  <c r="R180" i="6"/>
  <c r="R179" i="6"/>
  <c r="P180" i="6"/>
  <c r="P179" i="6" s="1"/>
  <c r="BI178" i="6"/>
  <c r="BH178" i="6"/>
  <c r="BG178" i="6"/>
  <c r="BF178" i="6"/>
  <c r="T178" i="6"/>
  <c r="R178" i="6"/>
  <c r="P178" i="6"/>
  <c r="BI177" i="6"/>
  <c r="BH177" i="6"/>
  <c r="BG177" i="6"/>
  <c r="BF177" i="6"/>
  <c r="T177" i="6"/>
  <c r="R177" i="6"/>
  <c r="P177" i="6"/>
  <c r="BI176" i="6"/>
  <c r="BH176" i="6"/>
  <c r="BG176" i="6"/>
  <c r="BF176" i="6"/>
  <c r="T176" i="6"/>
  <c r="R176" i="6"/>
  <c r="P176" i="6"/>
  <c r="BI175" i="6"/>
  <c r="BH175" i="6"/>
  <c r="BG175" i="6"/>
  <c r="BF175" i="6"/>
  <c r="T175" i="6"/>
  <c r="R175" i="6"/>
  <c r="P175" i="6"/>
  <c r="BI174" i="6"/>
  <c r="BH174" i="6"/>
  <c r="BG174" i="6"/>
  <c r="BF174" i="6"/>
  <c r="T174" i="6"/>
  <c r="R174" i="6"/>
  <c r="P174" i="6"/>
  <c r="BI173" i="6"/>
  <c r="BH173" i="6"/>
  <c r="BG173" i="6"/>
  <c r="BF173" i="6"/>
  <c r="T173" i="6"/>
  <c r="R173" i="6"/>
  <c r="P173" i="6"/>
  <c r="BI172" i="6"/>
  <c r="BH172" i="6"/>
  <c r="BG172" i="6"/>
  <c r="BF172" i="6"/>
  <c r="T172" i="6"/>
  <c r="R172" i="6"/>
  <c r="P172" i="6"/>
  <c r="BI171" i="6"/>
  <c r="BH171" i="6"/>
  <c r="BG171" i="6"/>
  <c r="BF171" i="6"/>
  <c r="T171" i="6"/>
  <c r="R171" i="6"/>
  <c r="P171" i="6"/>
  <c r="BI170" i="6"/>
  <c r="BH170" i="6"/>
  <c r="BG170" i="6"/>
  <c r="BF170" i="6"/>
  <c r="T170" i="6"/>
  <c r="R170" i="6"/>
  <c r="P170" i="6"/>
  <c r="BI169" i="6"/>
  <c r="BH169" i="6"/>
  <c r="BG169" i="6"/>
  <c r="BF169" i="6"/>
  <c r="T169" i="6"/>
  <c r="R169" i="6"/>
  <c r="P169" i="6"/>
  <c r="BI167" i="6"/>
  <c r="BH167" i="6"/>
  <c r="BG167" i="6"/>
  <c r="BF167" i="6"/>
  <c r="T167" i="6"/>
  <c r="R167" i="6"/>
  <c r="P167" i="6"/>
  <c r="BI166" i="6"/>
  <c r="BH166" i="6"/>
  <c r="BG166" i="6"/>
  <c r="BF166" i="6"/>
  <c r="T166" i="6"/>
  <c r="R166" i="6"/>
  <c r="P166" i="6"/>
  <c r="BI165" i="6"/>
  <c r="BH165" i="6"/>
  <c r="BG165" i="6"/>
  <c r="BF165" i="6"/>
  <c r="T165" i="6"/>
  <c r="R165" i="6"/>
  <c r="P165" i="6"/>
  <c r="BI164" i="6"/>
  <c r="BH164" i="6"/>
  <c r="BG164" i="6"/>
  <c r="BF164" i="6"/>
  <c r="T164" i="6"/>
  <c r="R164" i="6"/>
  <c r="P164" i="6"/>
  <c r="BI163" i="6"/>
  <c r="BH163" i="6"/>
  <c r="BG163" i="6"/>
  <c r="BF163" i="6"/>
  <c r="T163" i="6"/>
  <c r="R163" i="6"/>
  <c r="P163" i="6"/>
  <c r="BI162" i="6"/>
  <c r="BH162" i="6"/>
  <c r="BG162" i="6"/>
  <c r="BF162" i="6"/>
  <c r="T162" i="6"/>
  <c r="R162" i="6"/>
  <c r="P162" i="6"/>
  <c r="BI161" i="6"/>
  <c r="BH161" i="6"/>
  <c r="BG161" i="6"/>
  <c r="BF161" i="6"/>
  <c r="T161" i="6"/>
  <c r="R161" i="6"/>
  <c r="P161" i="6"/>
  <c r="BI160" i="6"/>
  <c r="BH160" i="6"/>
  <c r="BG160" i="6"/>
  <c r="BF160" i="6"/>
  <c r="T160" i="6"/>
  <c r="R160" i="6"/>
  <c r="P160" i="6"/>
  <c r="BI159" i="6"/>
  <c r="BH159" i="6"/>
  <c r="BG159" i="6"/>
  <c r="BF159" i="6"/>
  <c r="T159" i="6"/>
  <c r="R159" i="6"/>
  <c r="P159" i="6"/>
  <c r="BI158" i="6"/>
  <c r="BH158" i="6"/>
  <c r="BG158" i="6"/>
  <c r="BF158" i="6"/>
  <c r="T158" i="6"/>
  <c r="R158" i="6"/>
  <c r="P158" i="6"/>
  <c r="BI157" i="6"/>
  <c r="BH157" i="6"/>
  <c r="BG157" i="6"/>
  <c r="BF157" i="6"/>
  <c r="T157" i="6"/>
  <c r="R157" i="6"/>
  <c r="P157" i="6"/>
  <c r="BI156" i="6"/>
  <c r="BH156" i="6"/>
  <c r="BG156" i="6"/>
  <c r="BF156" i="6"/>
  <c r="T156" i="6"/>
  <c r="R156" i="6"/>
  <c r="P156" i="6"/>
  <c r="BI155" i="6"/>
  <c r="BH155" i="6"/>
  <c r="BG155" i="6"/>
  <c r="BF155" i="6"/>
  <c r="T155" i="6"/>
  <c r="R155" i="6"/>
  <c r="P155" i="6"/>
  <c r="BI154" i="6"/>
  <c r="BH154" i="6"/>
  <c r="BG154" i="6"/>
  <c r="BF154" i="6"/>
  <c r="T154" i="6"/>
  <c r="R154" i="6"/>
  <c r="P154" i="6"/>
  <c r="BI153" i="6"/>
  <c r="BH153" i="6"/>
  <c r="BG153" i="6"/>
  <c r="BF153" i="6"/>
  <c r="T153" i="6"/>
  <c r="R153" i="6"/>
  <c r="P153" i="6"/>
  <c r="BI151" i="6"/>
  <c r="BH151" i="6"/>
  <c r="BG151" i="6"/>
  <c r="BF151" i="6"/>
  <c r="T151" i="6"/>
  <c r="R151" i="6"/>
  <c r="P151" i="6"/>
  <c r="BI150" i="6"/>
  <c r="BH150" i="6"/>
  <c r="BG150" i="6"/>
  <c r="BF150" i="6"/>
  <c r="T150" i="6"/>
  <c r="R150" i="6"/>
  <c r="P150" i="6"/>
  <c r="BI149" i="6"/>
  <c r="BH149" i="6"/>
  <c r="BG149" i="6"/>
  <c r="BF149" i="6"/>
  <c r="T149" i="6"/>
  <c r="R149" i="6"/>
  <c r="P149" i="6"/>
  <c r="BI148" i="6"/>
  <c r="BH148" i="6"/>
  <c r="BG148" i="6"/>
  <c r="BF148" i="6"/>
  <c r="T148" i="6"/>
  <c r="R148" i="6"/>
  <c r="P148" i="6"/>
  <c r="BI147" i="6"/>
  <c r="BH147" i="6"/>
  <c r="BG147" i="6"/>
  <c r="BF147" i="6"/>
  <c r="T147" i="6"/>
  <c r="R147" i="6"/>
  <c r="P147" i="6"/>
  <c r="BI146" i="6"/>
  <c r="BH146" i="6"/>
  <c r="BG146" i="6"/>
  <c r="BF146" i="6"/>
  <c r="T146" i="6"/>
  <c r="R146" i="6"/>
  <c r="P146" i="6"/>
  <c r="BI145" i="6"/>
  <c r="BH145" i="6"/>
  <c r="BG145" i="6"/>
  <c r="BF145" i="6"/>
  <c r="T145" i="6"/>
  <c r="R145" i="6"/>
  <c r="P145" i="6"/>
  <c r="BI144" i="6"/>
  <c r="BH144" i="6"/>
  <c r="BG144" i="6"/>
  <c r="BF144" i="6"/>
  <c r="T144" i="6"/>
  <c r="R144" i="6"/>
  <c r="P144" i="6"/>
  <c r="BI142" i="6"/>
  <c r="BH142" i="6"/>
  <c r="BG142" i="6"/>
  <c r="BF142" i="6"/>
  <c r="T142" i="6"/>
  <c r="R142" i="6"/>
  <c r="P142" i="6"/>
  <c r="BI141" i="6"/>
  <c r="BH141" i="6"/>
  <c r="BG141" i="6"/>
  <c r="BF141" i="6"/>
  <c r="T141" i="6"/>
  <c r="R141" i="6"/>
  <c r="P141" i="6"/>
  <c r="BI140" i="6"/>
  <c r="BH140" i="6"/>
  <c r="BG140" i="6"/>
  <c r="BF140" i="6"/>
  <c r="T140" i="6"/>
  <c r="R140" i="6"/>
  <c r="P140" i="6"/>
  <c r="BI138" i="6"/>
  <c r="BH138" i="6"/>
  <c r="BG138" i="6"/>
  <c r="BF138" i="6"/>
  <c r="T138" i="6"/>
  <c r="R138" i="6"/>
  <c r="P138" i="6"/>
  <c r="BI137" i="6"/>
  <c r="BH137" i="6"/>
  <c r="BG137" i="6"/>
  <c r="BF137" i="6"/>
  <c r="T137" i="6"/>
  <c r="R137" i="6"/>
  <c r="P137" i="6"/>
  <c r="BI136" i="6"/>
  <c r="BH136" i="6"/>
  <c r="BG136" i="6"/>
  <c r="BF136" i="6"/>
  <c r="T136" i="6"/>
  <c r="R136" i="6"/>
  <c r="P136" i="6"/>
  <c r="BI135" i="6"/>
  <c r="BH135" i="6"/>
  <c r="BG135" i="6"/>
  <c r="BF135" i="6"/>
  <c r="T135" i="6"/>
  <c r="R135" i="6"/>
  <c r="P135" i="6"/>
  <c r="BI133" i="6"/>
  <c r="BH133" i="6"/>
  <c r="BG133" i="6"/>
  <c r="BF133" i="6"/>
  <c r="T133" i="6"/>
  <c r="R133" i="6"/>
  <c r="P133" i="6"/>
  <c r="BI132" i="6"/>
  <c r="BH132" i="6"/>
  <c r="BG132" i="6"/>
  <c r="BF132" i="6"/>
  <c r="T132" i="6"/>
  <c r="R132" i="6"/>
  <c r="P132" i="6"/>
  <c r="BI131" i="6"/>
  <c r="BH131" i="6"/>
  <c r="BG131" i="6"/>
  <c r="BF131" i="6"/>
  <c r="T131" i="6"/>
  <c r="R131" i="6"/>
  <c r="P131" i="6"/>
  <c r="BI130" i="6"/>
  <c r="BH130" i="6"/>
  <c r="BG130" i="6"/>
  <c r="BF130" i="6"/>
  <c r="T130" i="6"/>
  <c r="R130" i="6"/>
  <c r="P130" i="6"/>
  <c r="BI129" i="6"/>
  <c r="BH129" i="6"/>
  <c r="BG129" i="6"/>
  <c r="BF129" i="6"/>
  <c r="T129" i="6"/>
  <c r="R129" i="6"/>
  <c r="P129" i="6"/>
  <c r="BI128" i="6"/>
  <c r="BH128" i="6"/>
  <c r="BG128" i="6"/>
  <c r="BF128" i="6"/>
  <c r="T128" i="6"/>
  <c r="R128" i="6"/>
  <c r="P128" i="6"/>
  <c r="F120" i="6"/>
  <c r="E118" i="6"/>
  <c r="F89" i="6"/>
  <c r="E87" i="6"/>
  <c r="J24" i="6"/>
  <c r="E24" i="6"/>
  <c r="J123" i="6" s="1"/>
  <c r="J23" i="6"/>
  <c r="J21" i="6"/>
  <c r="E21" i="6"/>
  <c r="J122" i="6" s="1"/>
  <c r="J20" i="6"/>
  <c r="J18" i="6"/>
  <c r="E18" i="6"/>
  <c r="F123" i="6" s="1"/>
  <c r="J17" i="6"/>
  <c r="J15" i="6"/>
  <c r="E15" i="6"/>
  <c r="F91" i="6" s="1"/>
  <c r="J14" i="6"/>
  <c r="J12" i="6"/>
  <c r="J120" i="6" s="1"/>
  <c r="E7" i="6"/>
  <c r="E85" i="6"/>
  <c r="J37" i="5"/>
  <c r="J36" i="5"/>
  <c r="AY98" i="1" s="1"/>
  <c r="J35" i="5"/>
  <c r="AX98" i="1"/>
  <c r="BI140" i="5"/>
  <c r="BH140" i="5"/>
  <c r="BG140" i="5"/>
  <c r="BF140" i="5"/>
  <c r="T140" i="5"/>
  <c r="R140" i="5"/>
  <c r="P140" i="5"/>
  <c r="BI139" i="5"/>
  <c r="BH139" i="5"/>
  <c r="BG139" i="5"/>
  <c r="BF139" i="5"/>
  <c r="T139" i="5"/>
  <c r="R139" i="5"/>
  <c r="P139" i="5"/>
  <c r="BI138" i="5"/>
  <c r="BH138" i="5"/>
  <c r="BG138" i="5"/>
  <c r="BF138" i="5"/>
  <c r="T138" i="5"/>
  <c r="R138" i="5"/>
  <c r="P138" i="5"/>
  <c r="BI136" i="5"/>
  <c r="BH136" i="5"/>
  <c r="BG136" i="5"/>
  <c r="BF136" i="5"/>
  <c r="T136" i="5"/>
  <c r="R136" i="5"/>
  <c r="P136" i="5"/>
  <c r="BI135" i="5"/>
  <c r="BH135" i="5"/>
  <c r="BG135" i="5"/>
  <c r="BF135" i="5"/>
  <c r="T135" i="5"/>
  <c r="R135" i="5"/>
  <c r="P135" i="5"/>
  <c r="BI133" i="5"/>
  <c r="BH133" i="5"/>
  <c r="BG133" i="5"/>
  <c r="BF133" i="5"/>
  <c r="T133" i="5"/>
  <c r="R133" i="5"/>
  <c r="P133" i="5"/>
  <c r="BI132" i="5"/>
  <c r="BH132" i="5"/>
  <c r="BG132" i="5"/>
  <c r="BF132" i="5"/>
  <c r="T132" i="5"/>
  <c r="R132" i="5"/>
  <c r="P132" i="5"/>
  <c r="BI131" i="5"/>
  <c r="BH131" i="5"/>
  <c r="BG131" i="5"/>
  <c r="BF131" i="5"/>
  <c r="T131" i="5"/>
  <c r="R131" i="5"/>
  <c r="P131" i="5"/>
  <c r="BI130" i="5"/>
  <c r="BH130" i="5"/>
  <c r="BG130" i="5"/>
  <c r="BF130" i="5"/>
  <c r="T130" i="5"/>
  <c r="R130" i="5"/>
  <c r="P130" i="5"/>
  <c r="BI129" i="5"/>
  <c r="BH129" i="5"/>
  <c r="BG129" i="5"/>
  <c r="BF129" i="5"/>
  <c r="T129" i="5"/>
  <c r="R129" i="5"/>
  <c r="P129" i="5"/>
  <c r="BI128" i="5"/>
  <c r="BH128" i="5"/>
  <c r="BG128" i="5"/>
  <c r="BF128" i="5"/>
  <c r="T128" i="5"/>
  <c r="R128" i="5"/>
  <c r="P128" i="5"/>
  <c r="BI127" i="5"/>
  <c r="BH127" i="5"/>
  <c r="BG127" i="5"/>
  <c r="BF127" i="5"/>
  <c r="T127" i="5"/>
  <c r="R127" i="5"/>
  <c r="P127" i="5"/>
  <c r="BI126" i="5"/>
  <c r="BH126" i="5"/>
  <c r="BG126" i="5"/>
  <c r="BF126" i="5"/>
  <c r="T126" i="5"/>
  <c r="R126" i="5"/>
  <c r="P126" i="5"/>
  <c r="BI125" i="5"/>
  <c r="BH125" i="5"/>
  <c r="BG125" i="5"/>
  <c r="BF125" i="5"/>
  <c r="T125" i="5"/>
  <c r="R125" i="5"/>
  <c r="P125" i="5"/>
  <c r="BI124" i="5"/>
  <c r="BH124" i="5"/>
  <c r="BG124" i="5"/>
  <c r="BF124" i="5"/>
  <c r="T124" i="5"/>
  <c r="R124" i="5"/>
  <c r="P124" i="5"/>
  <c r="BI123" i="5"/>
  <c r="BH123" i="5"/>
  <c r="BG123" i="5"/>
  <c r="BF123" i="5"/>
  <c r="T123" i="5"/>
  <c r="R123" i="5"/>
  <c r="P123" i="5"/>
  <c r="BI122" i="5"/>
  <c r="BH122" i="5"/>
  <c r="BG122" i="5"/>
  <c r="BF122" i="5"/>
  <c r="T122" i="5"/>
  <c r="R122" i="5"/>
  <c r="P122" i="5"/>
  <c r="BI121" i="5"/>
  <c r="BH121" i="5"/>
  <c r="BG121" i="5"/>
  <c r="BF121" i="5"/>
  <c r="T121" i="5"/>
  <c r="R121" i="5"/>
  <c r="P121" i="5"/>
  <c r="F113" i="5"/>
  <c r="E111" i="5"/>
  <c r="F89" i="5"/>
  <c r="E87" i="5"/>
  <c r="J24" i="5"/>
  <c r="E24" i="5"/>
  <c r="J116" i="5" s="1"/>
  <c r="J23" i="5"/>
  <c r="J21" i="5"/>
  <c r="E21" i="5"/>
  <c r="J91" i="5" s="1"/>
  <c r="J20" i="5"/>
  <c r="J18" i="5"/>
  <c r="E18" i="5"/>
  <c r="F92" i="5" s="1"/>
  <c r="J17" i="5"/>
  <c r="J15" i="5"/>
  <c r="E15" i="5"/>
  <c r="F91" i="5" s="1"/>
  <c r="J14" i="5"/>
  <c r="J12" i="5"/>
  <c r="J113" i="5"/>
  <c r="E7" i="5"/>
  <c r="E85" i="5" s="1"/>
  <c r="J159" i="4"/>
  <c r="J37" i="4"/>
  <c r="J36" i="4"/>
  <c r="AY97" i="1" s="1"/>
  <c r="J35" i="4"/>
  <c r="AX97" i="1"/>
  <c r="BI175" i="4"/>
  <c r="BH175" i="4"/>
  <c r="BG175" i="4"/>
  <c r="BF175" i="4"/>
  <c r="T175" i="4"/>
  <c r="R175" i="4"/>
  <c r="P175" i="4"/>
  <c r="BI174" i="4"/>
  <c r="BH174" i="4"/>
  <c r="BG174" i="4"/>
  <c r="BF174" i="4"/>
  <c r="T174" i="4"/>
  <c r="R174" i="4"/>
  <c r="P174" i="4"/>
  <c r="BI173" i="4"/>
  <c r="BH173" i="4"/>
  <c r="BG173" i="4"/>
  <c r="BF173" i="4"/>
  <c r="T173" i="4"/>
  <c r="R173" i="4"/>
  <c r="P173" i="4"/>
  <c r="BI172" i="4"/>
  <c r="BH172" i="4"/>
  <c r="BG172" i="4"/>
  <c r="BF172" i="4"/>
  <c r="T172" i="4"/>
  <c r="R172" i="4"/>
  <c r="P172" i="4"/>
  <c r="BI170" i="4"/>
  <c r="BH170" i="4"/>
  <c r="BG170" i="4"/>
  <c r="BF170" i="4"/>
  <c r="T170" i="4"/>
  <c r="R170" i="4"/>
  <c r="P170" i="4"/>
  <c r="BI169" i="4"/>
  <c r="BH169" i="4"/>
  <c r="BG169" i="4"/>
  <c r="BF169" i="4"/>
  <c r="T169" i="4"/>
  <c r="R169" i="4"/>
  <c r="P169" i="4"/>
  <c r="BI168" i="4"/>
  <c r="BH168" i="4"/>
  <c r="BG168" i="4"/>
  <c r="BF168" i="4"/>
  <c r="T168" i="4"/>
  <c r="R168" i="4"/>
  <c r="P168" i="4"/>
  <c r="BI166" i="4"/>
  <c r="BH166" i="4"/>
  <c r="BG166" i="4"/>
  <c r="BF166" i="4"/>
  <c r="T166" i="4"/>
  <c r="R166" i="4"/>
  <c r="P166" i="4"/>
  <c r="BI165" i="4"/>
  <c r="BH165" i="4"/>
  <c r="BG165" i="4"/>
  <c r="BF165" i="4"/>
  <c r="T165" i="4"/>
  <c r="R165" i="4"/>
  <c r="P165" i="4"/>
  <c r="BI164" i="4"/>
  <c r="BH164" i="4"/>
  <c r="BG164" i="4"/>
  <c r="BF164" i="4"/>
  <c r="T164" i="4"/>
  <c r="R164" i="4"/>
  <c r="P164" i="4"/>
  <c r="BI163" i="4"/>
  <c r="BH163" i="4"/>
  <c r="BG163" i="4"/>
  <c r="BF163" i="4"/>
  <c r="T163" i="4"/>
  <c r="R163" i="4"/>
  <c r="P163" i="4"/>
  <c r="BI161" i="4"/>
  <c r="BH161" i="4"/>
  <c r="BG161" i="4"/>
  <c r="BF161" i="4"/>
  <c r="T161" i="4"/>
  <c r="T160" i="4"/>
  <c r="R161" i="4"/>
  <c r="R160" i="4" s="1"/>
  <c r="P161" i="4"/>
  <c r="P160" i="4"/>
  <c r="J103" i="4"/>
  <c r="BI158" i="4"/>
  <c r="BH158" i="4"/>
  <c r="BG158" i="4"/>
  <c r="BF158" i="4"/>
  <c r="T158" i="4"/>
  <c r="R158" i="4"/>
  <c r="P158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4" i="4"/>
  <c r="BH154" i="4"/>
  <c r="BG154" i="4"/>
  <c r="BF154" i="4"/>
  <c r="T154" i="4"/>
  <c r="R154" i="4"/>
  <c r="P154" i="4"/>
  <c r="BI153" i="4"/>
  <c r="BH153" i="4"/>
  <c r="BG153" i="4"/>
  <c r="BF153" i="4"/>
  <c r="T153" i="4"/>
  <c r="R153" i="4"/>
  <c r="P153" i="4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39" i="4"/>
  <c r="BH139" i="4"/>
  <c r="BG139" i="4"/>
  <c r="BF139" i="4"/>
  <c r="T139" i="4"/>
  <c r="R139" i="4"/>
  <c r="P139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BI129" i="4"/>
  <c r="BH129" i="4"/>
  <c r="BG129" i="4"/>
  <c r="BF129" i="4"/>
  <c r="T129" i="4"/>
  <c r="R129" i="4"/>
  <c r="P129" i="4"/>
  <c r="F121" i="4"/>
  <c r="E119" i="4"/>
  <c r="F89" i="4"/>
  <c r="E87" i="4"/>
  <c r="J24" i="4"/>
  <c r="E24" i="4"/>
  <c r="J124" i="4" s="1"/>
  <c r="J23" i="4"/>
  <c r="J21" i="4"/>
  <c r="E21" i="4"/>
  <c r="J123" i="4" s="1"/>
  <c r="J20" i="4"/>
  <c r="J18" i="4"/>
  <c r="E18" i="4"/>
  <c r="F92" i="4" s="1"/>
  <c r="J17" i="4"/>
  <c r="J15" i="4"/>
  <c r="E15" i="4"/>
  <c r="F123" i="4" s="1"/>
  <c r="J14" i="4"/>
  <c r="J12" i="4"/>
  <c r="J121" i="4" s="1"/>
  <c r="E7" i="4"/>
  <c r="E117" i="4"/>
  <c r="J37" i="3"/>
  <c r="J36" i="3"/>
  <c r="AY96" i="1" s="1"/>
  <c r="J35" i="3"/>
  <c r="AX96" i="1"/>
  <c r="BI187" i="3"/>
  <c r="BH187" i="3"/>
  <c r="BG187" i="3"/>
  <c r="BF187" i="3"/>
  <c r="T187" i="3"/>
  <c r="R187" i="3"/>
  <c r="P187" i="3"/>
  <c r="BI186" i="3"/>
  <c r="BH186" i="3"/>
  <c r="BG186" i="3"/>
  <c r="BF186" i="3"/>
  <c r="T186" i="3"/>
  <c r="R186" i="3"/>
  <c r="P186" i="3"/>
  <c r="BI184" i="3"/>
  <c r="BH184" i="3"/>
  <c r="BG184" i="3"/>
  <c r="BF184" i="3"/>
  <c r="T184" i="3"/>
  <c r="R184" i="3"/>
  <c r="P184" i="3"/>
  <c r="BI183" i="3"/>
  <c r="BH183" i="3"/>
  <c r="BG183" i="3"/>
  <c r="BF183" i="3"/>
  <c r="T183" i="3"/>
  <c r="R183" i="3"/>
  <c r="P183" i="3"/>
  <c r="BI182" i="3"/>
  <c r="BH182" i="3"/>
  <c r="BG182" i="3"/>
  <c r="BF182" i="3"/>
  <c r="T182" i="3"/>
  <c r="R182" i="3"/>
  <c r="P182" i="3"/>
  <c r="BI181" i="3"/>
  <c r="BH181" i="3"/>
  <c r="BG181" i="3"/>
  <c r="BF181" i="3"/>
  <c r="T181" i="3"/>
  <c r="R181" i="3"/>
  <c r="P181" i="3"/>
  <c r="BI180" i="3"/>
  <c r="BH180" i="3"/>
  <c r="BG180" i="3"/>
  <c r="BF180" i="3"/>
  <c r="T180" i="3"/>
  <c r="R180" i="3"/>
  <c r="P180" i="3"/>
  <c r="BI178" i="3"/>
  <c r="BH178" i="3"/>
  <c r="BG178" i="3"/>
  <c r="BF178" i="3"/>
  <c r="T178" i="3"/>
  <c r="R178" i="3"/>
  <c r="P178" i="3"/>
  <c r="BI177" i="3"/>
  <c r="BH177" i="3"/>
  <c r="BG177" i="3"/>
  <c r="BF177" i="3"/>
  <c r="T177" i="3"/>
  <c r="R177" i="3"/>
  <c r="P177" i="3"/>
  <c r="BI175" i="3"/>
  <c r="BH175" i="3"/>
  <c r="BG175" i="3"/>
  <c r="BF175" i="3"/>
  <c r="T175" i="3"/>
  <c r="R175" i="3"/>
  <c r="P175" i="3"/>
  <c r="BI174" i="3"/>
  <c r="BH174" i="3"/>
  <c r="BG174" i="3"/>
  <c r="BF174" i="3"/>
  <c r="T174" i="3"/>
  <c r="R174" i="3"/>
  <c r="P174" i="3"/>
  <c r="BI173" i="3"/>
  <c r="BH173" i="3"/>
  <c r="BG173" i="3"/>
  <c r="BF173" i="3"/>
  <c r="T173" i="3"/>
  <c r="R173" i="3"/>
  <c r="P173" i="3"/>
  <c r="BI172" i="3"/>
  <c r="BH172" i="3"/>
  <c r="BG172" i="3"/>
  <c r="BF172" i="3"/>
  <c r="T172" i="3"/>
  <c r="R172" i="3"/>
  <c r="P172" i="3"/>
  <c r="BI171" i="3"/>
  <c r="BH171" i="3"/>
  <c r="BG171" i="3"/>
  <c r="BF171" i="3"/>
  <c r="T171" i="3"/>
  <c r="R171" i="3"/>
  <c r="P171" i="3"/>
  <c r="BI170" i="3"/>
  <c r="BH170" i="3"/>
  <c r="BG170" i="3"/>
  <c r="BF170" i="3"/>
  <c r="T170" i="3"/>
  <c r="R170" i="3"/>
  <c r="P170" i="3"/>
  <c r="BI168" i="3"/>
  <c r="BH168" i="3"/>
  <c r="BG168" i="3"/>
  <c r="BF168" i="3"/>
  <c r="T168" i="3"/>
  <c r="R168" i="3"/>
  <c r="P168" i="3"/>
  <c r="BI167" i="3"/>
  <c r="BH167" i="3"/>
  <c r="BG167" i="3"/>
  <c r="BF167" i="3"/>
  <c r="T167" i="3"/>
  <c r="R167" i="3"/>
  <c r="P167" i="3"/>
  <c r="BI165" i="3"/>
  <c r="BH165" i="3"/>
  <c r="BG165" i="3"/>
  <c r="BF165" i="3"/>
  <c r="T165" i="3"/>
  <c r="R165" i="3"/>
  <c r="P165" i="3"/>
  <c r="BI164" i="3"/>
  <c r="BH164" i="3"/>
  <c r="BG164" i="3"/>
  <c r="BF164" i="3"/>
  <c r="T164" i="3"/>
  <c r="R164" i="3"/>
  <c r="P164" i="3"/>
  <c r="BI163" i="3"/>
  <c r="BH163" i="3"/>
  <c r="BG163" i="3"/>
  <c r="BF163" i="3"/>
  <c r="T163" i="3"/>
  <c r="R163" i="3"/>
  <c r="P163" i="3"/>
  <c r="BI162" i="3"/>
  <c r="BH162" i="3"/>
  <c r="BG162" i="3"/>
  <c r="BF162" i="3"/>
  <c r="T162" i="3"/>
  <c r="R162" i="3"/>
  <c r="P162" i="3"/>
  <c r="BI161" i="3"/>
  <c r="BH161" i="3"/>
  <c r="BG161" i="3"/>
  <c r="BF161" i="3"/>
  <c r="T161" i="3"/>
  <c r="R161" i="3"/>
  <c r="P161" i="3"/>
  <c r="BI160" i="3"/>
  <c r="BH160" i="3"/>
  <c r="BG160" i="3"/>
  <c r="BF160" i="3"/>
  <c r="T160" i="3"/>
  <c r="R160" i="3"/>
  <c r="P160" i="3"/>
  <c r="BI158" i="3"/>
  <c r="BH158" i="3"/>
  <c r="BG158" i="3"/>
  <c r="BF158" i="3"/>
  <c r="T158" i="3"/>
  <c r="R158" i="3"/>
  <c r="P158" i="3"/>
  <c r="BI157" i="3"/>
  <c r="BH157" i="3"/>
  <c r="BG157" i="3"/>
  <c r="BF157" i="3"/>
  <c r="T157" i="3"/>
  <c r="R157" i="3"/>
  <c r="P157" i="3"/>
  <c r="BI155" i="3"/>
  <c r="BH155" i="3"/>
  <c r="BG155" i="3"/>
  <c r="BF155" i="3"/>
  <c r="T155" i="3"/>
  <c r="R155" i="3"/>
  <c r="P155" i="3"/>
  <c r="BI154" i="3"/>
  <c r="BH154" i="3"/>
  <c r="BG154" i="3"/>
  <c r="BF154" i="3"/>
  <c r="T154" i="3"/>
  <c r="R154" i="3"/>
  <c r="P154" i="3"/>
  <c r="BI153" i="3"/>
  <c r="BH153" i="3"/>
  <c r="BG153" i="3"/>
  <c r="BF153" i="3"/>
  <c r="T153" i="3"/>
  <c r="R153" i="3"/>
  <c r="P153" i="3"/>
  <c r="BI151" i="3"/>
  <c r="BH151" i="3"/>
  <c r="BG151" i="3"/>
  <c r="BF151" i="3"/>
  <c r="T151" i="3"/>
  <c r="T150" i="3" s="1"/>
  <c r="R151" i="3"/>
  <c r="R150" i="3"/>
  <c r="P151" i="3"/>
  <c r="P150" i="3" s="1"/>
  <c r="BI149" i="3"/>
  <c r="BH149" i="3"/>
  <c r="BG149" i="3"/>
  <c r="BF149" i="3"/>
  <c r="T149" i="3"/>
  <c r="R149" i="3"/>
  <c r="P149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5" i="3"/>
  <c r="BH145" i="3"/>
  <c r="BG145" i="3"/>
  <c r="BF145" i="3"/>
  <c r="T145" i="3"/>
  <c r="R145" i="3"/>
  <c r="P145" i="3"/>
  <c r="BI144" i="3"/>
  <c r="BH144" i="3"/>
  <c r="BG144" i="3"/>
  <c r="BF144" i="3"/>
  <c r="T144" i="3"/>
  <c r="R144" i="3"/>
  <c r="P144" i="3"/>
  <c r="BI143" i="3"/>
  <c r="BH143" i="3"/>
  <c r="BG143" i="3"/>
  <c r="BF143" i="3"/>
  <c r="T143" i="3"/>
  <c r="R143" i="3"/>
  <c r="P143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BI131" i="3"/>
  <c r="BH131" i="3"/>
  <c r="BG131" i="3"/>
  <c r="BF131" i="3"/>
  <c r="T131" i="3"/>
  <c r="R131" i="3"/>
  <c r="P131" i="3"/>
  <c r="BI130" i="3"/>
  <c r="BH130" i="3"/>
  <c r="BG130" i="3"/>
  <c r="BF130" i="3"/>
  <c r="T130" i="3"/>
  <c r="R130" i="3"/>
  <c r="P130" i="3"/>
  <c r="J125" i="3"/>
  <c r="J124" i="3"/>
  <c r="F124" i="3"/>
  <c r="F122" i="3"/>
  <c r="E120" i="3"/>
  <c r="J92" i="3"/>
  <c r="J91" i="3"/>
  <c r="F91" i="3"/>
  <c r="F89" i="3"/>
  <c r="E87" i="3"/>
  <c r="J18" i="3"/>
  <c r="E18" i="3"/>
  <c r="F92" i="3" s="1"/>
  <c r="J17" i="3"/>
  <c r="J12" i="3"/>
  <c r="J89" i="3"/>
  <c r="E7" i="3"/>
  <c r="E118" i="3" s="1"/>
  <c r="J37" i="2"/>
  <c r="J36" i="2"/>
  <c r="AY95" i="1" s="1"/>
  <c r="J35" i="2"/>
  <c r="AX95" i="1"/>
  <c r="BI393" i="2"/>
  <c r="BH393" i="2"/>
  <c r="BG393" i="2"/>
  <c r="BF393" i="2"/>
  <c r="T393" i="2"/>
  <c r="T392" i="2" s="1"/>
  <c r="R393" i="2"/>
  <c r="R392" i="2"/>
  <c r="P393" i="2"/>
  <c r="P392" i="2" s="1"/>
  <c r="BI391" i="2"/>
  <c r="BH391" i="2"/>
  <c r="BG391" i="2"/>
  <c r="BF391" i="2"/>
  <c r="T391" i="2"/>
  <c r="T390" i="2"/>
  <c r="R391" i="2"/>
  <c r="R390" i="2" s="1"/>
  <c r="P391" i="2"/>
  <c r="P390" i="2"/>
  <c r="BI387" i="2"/>
  <c r="BH387" i="2"/>
  <c r="BG387" i="2"/>
  <c r="BF387" i="2"/>
  <c r="T387" i="2"/>
  <c r="T386" i="2" s="1"/>
  <c r="T383" i="2" s="1"/>
  <c r="R387" i="2"/>
  <c r="R386" i="2"/>
  <c r="P387" i="2"/>
  <c r="P386" i="2" s="1"/>
  <c r="BI385" i="2"/>
  <c r="BH385" i="2"/>
  <c r="BG385" i="2"/>
  <c r="BF385" i="2"/>
  <c r="T385" i="2"/>
  <c r="T384" i="2"/>
  <c r="R385" i="2"/>
  <c r="R384" i="2" s="1"/>
  <c r="R383" i="2" s="1"/>
  <c r="P385" i="2"/>
  <c r="P384" i="2" s="1"/>
  <c r="BI377" i="2"/>
  <c r="BH377" i="2"/>
  <c r="BG377" i="2"/>
  <c r="BF377" i="2"/>
  <c r="T377" i="2"/>
  <c r="R377" i="2"/>
  <c r="P377" i="2"/>
  <c r="BI371" i="2"/>
  <c r="BH371" i="2"/>
  <c r="BG371" i="2"/>
  <c r="BF371" i="2"/>
  <c r="T371" i="2"/>
  <c r="R371" i="2"/>
  <c r="P371" i="2"/>
  <c r="BI365" i="2"/>
  <c r="BH365" i="2"/>
  <c r="BG365" i="2"/>
  <c r="BF365" i="2"/>
  <c r="T365" i="2"/>
  <c r="R365" i="2"/>
  <c r="P365" i="2"/>
  <c r="BI361" i="2"/>
  <c r="BH361" i="2"/>
  <c r="BG361" i="2"/>
  <c r="BF361" i="2"/>
  <c r="T361" i="2"/>
  <c r="R361" i="2"/>
  <c r="P361" i="2"/>
  <c r="BI358" i="2"/>
  <c r="BH358" i="2"/>
  <c r="BG358" i="2"/>
  <c r="BF358" i="2"/>
  <c r="T358" i="2"/>
  <c r="R358" i="2"/>
  <c r="P358" i="2"/>
  <c r="BI355" i="2"/>
  <c r="BH355" i="2"/>
  <c r="BG355" i="2"/>
  <c r="BF355" i="2"/>
  <c r="T355" i="2"/>
  <c r="R355" i="2"/>
  <c r="P355" i="2"/>
  <c r="BI352" i="2"/>
  <c r="BH352" i="2"/>
  <c r="BG352" i="2"/>
  <c r="BF352" i="2"/>
  <c r="T352" i="2"/>
  <c r="R352" i="2"/>
  <c r="P352" i="2"/>
  <c r="BI350" i="2"/>
  <c r="BH350" i="2"/>
  <c r="BG350" i="2"/>
  <c r="BF350" i="2"/>
  <c r="T350" i="2"/>
  <c r="R350" i="2"/>
  <c r="P350" i="2"/>
  <c r="BI345" i="2"/>
  <c r="BH345" i="2"/>
  <c r="BG345" i="2"/>
  <c r="BF345" i="2"/>
  <c r="T345" i="2"/>
  <c r="R345" i="2"/>
  <c r="P345" i="2"/>
  <c r="BI343" i="2"/>
  <c r="BH343" i="2"/>
  <c r="BG343" i="2"/>
  <c r="BF343" i="2"/>
  <c r="T343" i="2"/>
  <c r="R343" i="2"/>
  <c r="P343" i="2"/>
  <c r="BI341" i="2"/>
  <c r="BH341" i="2"/>
  <c r="BG341" i="2"/>
  <c r="BF341" i="2"/>
  <c r="T341" i="2"/>
  <c r="R341" i="2"/>
  <c r="P341" i="2"/>
  <c r="BI336" i="2"/>
  <c r="BH336" i="2"/>
  <c r="BG336" i="2"/>
  <c r="BF336" i="2"/>
  <c r="T336" i="2"/>
  <c r="R336" i="2"/>
  <c r="P336" i="2"/>
  <c r="BI331" i="2"/>
  <c r="BH331" i="2"/>
  <c r="BG331" i="2"/>
  <c r="BF331" i="2"/>
  <c r="T331" i="2"/>
  <c r="R331" i="2"/>
  <c r="P331" i="2"/>
  <c r="BI326" i="2"/>
  <c r="BH326" i="2"/>
  <c r="BG326" i="2"/>
  <c r="BF326" i="2"/>
  <c r="T326" i="2"/>
  <c r="R326" i="2"/>
  <c r="P326" i="2"/>
  <c r="BI324" i="2"/>
  <c r="BH324" i="2"/>
  <c r="BG324" i="2"/>
  <c r="BF324" i="2"/>
  <c r="T324" i="2"/>
  <c r="R324" i="2"/>
  <c r="P324" i="2"/>
  <c r="BI321" i="2"/>
  <c r="BH321" i="2"/>
  <c r="BG321" i="2"/>
  <c r="BF321" i="2"/>
  <c r="T321" i="2"/>
  <c r="R321" i="2"/>
  <c r="P321" i="2"/>
  <c r="BI318" i="2"/>
  <c r="BH318" i="2"/>
  <c r="BG318" i="2"/>
  <c r="BF318" i="2"/>
  <c r="T318" i="2"/>
  <c r="R318" i="2"/>
  <c r="P318" i="2"/>
  <c r="BI315" i="2"/>
  <c r="BH315" i="2"/>
  <c r="BG315" i="2"/>
  <c r="BF315" i="2"/>
  <c r="T315" i="2"/>
  <c r="R315" i="2"/>
  <c r="P315" i="2"/>
  <c r="BI312" i="2"/>
  <c r="BH312" i="2"/>
  <c r="BG312" i="2"/>
  <c r="BF312" i="2"/>
  <c r="T312" i="2"/>
  <c r="R312" i="2"/>
  <c r="P312" i="2"/>
  <c r="BI309" i="2"/>
  <c r="BH309" i="2"/>
  <c r="BG309" i="2"/>
  <c r="BF309" i="2"/>
  <c r="T309" i="2"/>
  <c r="R309" i="2"/>
  <c r="P309" i="2"/>
  <c r="BI307" i="2"/>
  <c r="BH307" i="2"/>
  <c r="BG307" i="2"/>
  <c r="BF307" i="2"/>
  <c r="T307" i="2"/>
  <c r="R307" i="2"/>
  <c r="P307" i="2"/>
  <c r="BI304" i="2"/>
  <c r="BH304" i="2"/>
  <c r="BG304" i="2"/>
  <c r="BF304" i="2"/>
  <c r="T304" i="2"/>
  <c r="R304" i="2"/>
  <c r="P304" i="2"/>
  <c r="BI300" i="2"/>
  <c r="BH300" i="2"/>
  <c r="BG300" i="2"/>
  <c r="BF300" i="2"/>
  <c r="T300" i="2"/>
  <c r="R300" i="2"/>
  <c r="P300" i="2"/>
  <c r="BI295" i="2"/>
  <c r="BH295" i="2"/>
  <c r="BG295" i="2"/>
  <c r="BF295" i="2"/>
  <c r="T295" i="2"/>
  <c r="R295" i="2"/>
  <c r="P295" i="2"/>
  <c r="BI293" i="2"/>
  <c r="BH293" i="2"/>
  <c r="BG293" i="2"/>
  <c r="BF293" i="2"/>
  <c r="T293" i="2"/>
  <c r="R293" i="2"/>
  <c r="P293" i="2"/>
  <c r="BI291" i="2"/>
  <c r="BH291" i="2"/>
  <c r="BG291" i="2"/>
  <c r="BF291" i="2"/>
  <c r="T291" i="2"/>
  <c r="R291" i="2"/>
  <c r="P291" i="2"/>
  <c r="BI286" i="2"/>
  <c r="BH286" i="2"/>
  <c r="BG286" i="2"/>
  <c r="BF286" i="2"/>
  <c r="T286" i="2"/>
  <c r="R286" i="2"/>
  <c r="P286" i="2"/>
  <c r="BI283" i="2"/>
  <c r="BH283" i="2"/>
  <c r="BG283" i="2"/>
  <c r="BF283" i="2"/>
  <c r="T283" i="2"/>
  <c r="R283" i="2"/>
  <c r="P283" i="2"/>
  <c r="BI280" i="2"/>
  <c r="BH280" i="2"/>
  <c r="BG280" i="2"/>
  <c r="BF280" i="2"/>
  <c r="T280" i="2"/>
  <c r="R280" i="2"/>
  <c r="P280" i="2"/>
  <c r="BI278" i="2"/>
  <c r="BH278" i="2"/>
  <c r="BG278" i="2"/>
  <c r="BF278" i="2"/>
  <c r="T278" i="2"/>
  <c r="R278" i="2"/>
  <c r="P278" i="2"/>
  <c r="BI274" i="2"/>
  <c r="BH274" i="2"/>
  <c r="BG274" i="2"/>
  <c r="BF274" i="2"/>
  <c r="T274" i="2"/>
  <c r="R274" i="2"/>
  <c r="P274" i="2"/>
  <c r="BI269" i="2"/>
  <c r="BH269" i="2"/>
  <c r="BG269" i="2"/>
  <c r="BF269" i="2"/>
  <c r="T269" i="2"/>
  <c r="R269" i="2"/>
  <c r="P269" i="2"/>
  <c r="BI266" i="2"/>
  <c r="BH266" i="2"/>
  <c r="BG266" i="2"/>
  <c r="BF266" i="2"/>
  <c r="T266" i="2"/>
  <c r="R266" i="2"/>
  <c r="P266" i="2"/>
  <c r="BI261" i="2"/>
  <c r="BH261" i="2"/>
  <c r="BG261" i="2"/>
  <c r="BF261" i="2"/>
  <c r="T261" i="2"/>
  <c r="R261" i="2"/>
  <c r="P261" i="2"/>
  <c r="BI258" i="2"/>
  <c r="BH258" i="2"/>
  <c r="BG258" i="2"/>
  <c r="BF258" i="2"/>
  <c r="T258" i="2"/>
  <c r="T257" i="2" s="1"/>
  <c r="R258" i="2"/>
  <c r="R257" i="2"/>
  <c r="P258" i="2"/>
  <c r="P257" i="2" s="1"/>
  <c r="BI256" i="2"/>
  <c r="BH256" i="2"/>
  <c r="BG256" i="2"/>
  <c r="BF256" i="2"/>
  <c r="T256" i="2"/>
  <c r="R256" i="2"/>
  <c r="P256" i="2"/>
  <c r="BI255" i="2"/>
  <c r="BH255" i="2"/>
  <c r="BG255" i="2"/>
  <c r="BF255" i="2"/>
  <c r="T255" i="2"/>
  <c r="R255" i="2"/>
  <c r="P255" i="2"/>
  <c r="BI254" i="2"/>
  <c r="BH254" i="2"/>
  <c r="BG254" i="2"/>
  <c r="BF254" i="2"/>
  <c r="T254" i="2"/>
  <c r="R254" i="2"/>
  <c r="P254" i="2"/>
  <c r="BI253" i="2"/>
  <c r="BH253" i="2"/>
  <c r="BG253" i="2"/>
  <c r="BF253" i="2"/>
  <c r="T253" i="2"/>
  <c r="R253" i="2"/>
  <c r="P253" i="2"/>
  <c r="BI252" i="2"/>
  <c r="BH252" i="2"/>
  <c r="BG252" i="2"/>
  <c r="BF252" i="2"/>
  <c r="T252" i="2"/>
  <c r="R252" i="2"/>
  <c r="P252" i="2"/>
  <c r="BI251" i="2"/>
  <c r="BH251" i="2"/>
  <c r="BG251" i="2"/>
  <c r="BF251" i="2"/>
  <c r="T251" i="2"/>
  <c r="R251" i="2"/>
  <c r="P251" i="2"/>
  <c r="BI247" i="2"/>
  <c r="BH247" i="2"/>
  <c r="BG247" i="2"/>
  <c r="BF247" i="2"/>
  <c r="T247" i="2"/>
  <c r="R247" i="2"/>
  <c r="P247" i="2"/>
  <c r="BI244" i="2"/>
  <c r="BH244" i="2"/>
  <c r="BG244" i="2"/>
  <c r="BF244" i="2"/>
  <c r="T244" i="2"/>
  <c r="R244" i="2"/>
  <c r="P244" i="2"/>
  <c r="BI241" i="2"/>
  <c r="BH241" i="2"/>
  <c r="BG241" i="2"/>
  <c r="BF241" i="2"/>
  <c r="T241" i="2"/>
  <c r="R241" i="2"/>
  <c r="P241" i="2"/>
  <c r="BI238" i="2"/>
  <c r="BH238" i="2"/>
  <c r="BG238" i="2"/>
  <c r="BF238" i="2"/>
  <c r="T238" i="2"/>
  <c r="R238" i="2"/>
  <c r="P238" i="2"/>
  <c r="BI232" i="2"/>
  <c r="BH232" i="2"/>
  <c r="BG232" i="2"/>
  <c r="BF232" i="2"/>
  <c r="T232" i="2"/>
  <c r="R232" i="2"/>
  <c r="P232" i="2"/>
  <c r="BI227" i="2"/>
  <c r="BH227" i="2"/>
  <c r="BG227" i="2"/>
  <c r="BF227" i="2"/>
  <c r="T227" i="2"/>
  <c r="R227" i="2"/>
  <c r="P227" i="2"/>
  <c r="BI226" i="2"/>
  <c r="BH226" i="2"/>
  <c r="BG226" i="2"/>
  <c r="BF226" i="2"/>
  <c r="T226" i="2"/>
  <c r="R226" i="2"/>
  <c r="P226" i="2"/>
  <c r="BI221" i="2"/>
  <c r="BH221" i="2"/>
  <c r="BG221" i="2"/>
  <c r="BF221" i="2"/>
  <c r="T221" i="2"/>
  <c r="R221" i="2"/>
  <c r="P221" i="2"/>
  <c r="BI215" i="2"/>
  <c r="BH215" i="2"/>
  <c r="BG215" i="2"/>
  <c r="BF215" i="2"/>
  <c r="T215" i="2"/>
  <c r="R215" i="2"/>
  <c r="P215" i="2"/>
  <c r="BI210" i="2"/>
  <c r="BH210" i="2"/>
  <c r="BG210" i="2"/>
  <c r="BF210" i="2"/>
  <c r="T210" i="2"/>
  <c r="R210" i="2"/>
  <c r="P210" i="2"/>
  <c r="BI207" i="2"/>
  <c r="BH207" i="2"/>
  <c r="BG207" i="2"/>
  <c r="BF207" i="2"/>
  <c r="T207" i="2"/>
  <c r="R207" i="2"/>
  <c r="P207" i="2"/>
  <c r="BI204" i="2"/>
  <c r="BH204" i="2"/>
  <c r="BG204" i="2"/>
  <c r="BF204" i="2"/>
  <c r="T204" i="2"/>
  <c r="R204" i="2"/>
  <c r="P204" i="2"/>
  <c r="BI201" i="2"/>
  <c r="BH201" i="2"/>
  <c r="BG201" i="2"/>
  <c r="BF201" i="2"/>
  <c r="T201" i="2"/>
  <c r="R201" i="2"/>
  <c r="P201" i="2"/>
  <c r="BI193" i="2"/>
  <c r="BH193" i="2"/>
  <c r="BG193" i="2"/>
  <c r="BF193" i="2"/>
  <c r="T193" i="2"/>
  <c r="R193" i="2"/>
  <c r="P193" i="2"/>
  <c r="BI187" i="2"/>
  <c r="BH187" i="2"/>
  <c r="BG187" i="2"/>
  <c r="BF187" i="2"/>
  <c r="T187" i="2"/>
  <c r="R187" i="2"/>
  <c r="P187" i="2"/>
  <c r="BI181" i="2"/>
  <c r="BH181" i="2"/>
  <c r="BG181" i="2"/>
  <c r="BF181" i="2"/>
  <c r="T181" i="2"/>
  <c r="R181" i="2"/>
  <c r="P181" i="2"/>
  <c r="BI169" i="2"/>
  <c r="BH169" i="2"/>
  <c r="BG169" i="2"/>
  <c r="BF169" i="2"/>
  <c r="T169" i="2"/>
  <c r="R169" i="2"/>
  <c r="P169" i="2"/>
  <c r="BI163" i="2"/>
  <c r="BH163" i="2"/>
  <c r="BG163" i="2"/>
  <c r="BF163" i="2"/>
  <c r="T163" i="2"/>
  <c r="R163" i="2"/>
  <c r="P163" i="2"/>
  <c r="BI157" i="2"/>
  <c r="BH157" i="2"/>
  <c r="BG157" i="2"/>
  <c r="BF157" i="2"/>
  <c r="T157" i="2"/>
  <c r="R157" i="2"/>
  <c r="P157" i="2"/>
  <c r="BI155" i="2"/>
  <c r="BH155" i="2"/>
  <c r="BG155" i="2"/>
  <c r="BF155" i="2"/>
  <c r="T155" i="2"/>
  <c r="R155" i="2"/>
  <c r="P155" i="2"/>
  <c r="BI151" i="2"/>
  <c r="BH151" i="2"/>
  <c r="BG151" i="2"/>
  <c r="BF151" i="2"/>
  <c r="T151" i="2"/>
  <c r="R151" i="2"/>
  <c r="P151" i="2"/>
  <c r="BI148" i="2"/>
  <c r="BH148" i="2"/>
  <c r="BG148" i="2"/>
  <c r="BF148" i="2"/>
  <c r="T148" i="2"/>
  <c r="R148" i="2"/>
  <c r="P148" i="2"/>
  <c r="BI145" i="2"/>
  <c r="BH145" i="2"/>
  <c r="BG145" i="2"/>
  <c r="BF145" i="2"/>
  <c r="T145" i="2"/>
  <c r="R145" i="2"/>
  <c r="P145" i="2"/>
  <c r="BI139" i="2"/>
  <c r="BH139" i="2"/>
  <c r="BG139" i="2"/>
  <c r="BF139" i="2"/>
  <c r="T139" i="2"/>
  <c r="R139" i="2"/>
  <c r="P139" i="2"/>
  <c r="F130" i="2"/>
  <c r="E128" i="2"/>
  <c r="F89" i="2"/>
  <c r="E87" i="2"/>
  <c r="J24" i="2"/>
  <c r="E24" i="2"/>
  <c r="J133" i="2"/>
  <c r="J23" i="2"/>
  <c r="J21" i="2"/>
  <c r="E21" i="2"/>
  <c r="J132" i="2"/>
  <c r="J20" i="2"/>
  <c r="J18" i="2"/>
  <c r="E18" i="2"/>
  <c r="F133" i="2"/>
  <c r="J17" i="2"/>
  <c r="J15" i="2"/>
  <c r="E15" i="2"/>
  <c r="F91" i="2"/>
  <c r="J14" i="2"/>
  <c r="J12" i="2"/>
  <c r="J130" i="2" s="1"/>
  <c r="E7" i="2"/>
  <c r="E126" i="2"/>
  <c r="L90" i="1"/>
  <c r="AM90" i="1"/>
  <c r="AM89" i="1"/>
  <c r="L89" i="1"/>
  <c r="AM87" i="1"/>
  <c r="L87" i="1"/>
  <c r="L85" i="1"/>
  <c r="L84" i="1"/>
  <c r="J371" i="2"/>
  <c r="J343" i="2"/>
  <c r="BK321" i="2"/>
  <c r="J307" i="2"/>
  <c r="BK256" i="2"/>
  <c r="J251" i="2"/>
  <c r="J238" i="2"/>
  <c r="BK210" i="2"/>
  <c r="BK145" i="2"/>
  <c r="J391" i="2"/>
  <c r="BK385" i="2"/>
  <c r="BK355" i="2"/>
  <c r="J341" i="2"/>
  <c r="J326" i="2"/>
  <c r="BK309" i="2"/>
  <c r="BK295" i="2"/>
  <c r="BK280" i="2"/>
  <c r="J278" i="2"/>
  <c r="BK255" i="2"/>
  <c r="BK253" i="2"/>
  <c r="J244" i="2"/>
  <c r="BK221" i="2"/>
  <c r="BK204" i="2"/>
  <c r="J187" i="2"/>
  <c r="BK377" i="2"/>
  <c r="BK350" i="2"/>
  <c r="BK326" i="2"/>
  <c r="BK315" i="2"/>
  <c r="BK304" i="2"/>
  <c r="BK283" i="2"/>
  <c r="BK251" i="2"/>
  <c r="BK207" i="2"/>
  <c r="BK193" i="2"/>
  <c r="J169" i="2"/>
  <c r="J148" i="2"/>
  <c r="J387" i="2"/>
  <c r="J358" i="2"/>
  <c r="J345" i="2"/>
  <c r="J336" i="2"/>
  <c r="J291" i="2"/>
  <c r="BK269" i="2"/>
  <c r="J258" i="2"/>
  <c r="BK238" i="2"/>
  <c r="J221" i="2"/>
  <c r="J207" i="2"/>
  <c r="J163" i="2"/>
  <c r="AS94" i="1"/>
  <c r="J171" i="3"/>
  <c r="J164" i="3"/>
  <c r="J161" i="3"/>
  <c r="BK157" i="3"/>
  <c r="BK154" i="3"/>
  <c r="BK145" i="3"/>
  <c r="BK139" i="3"/>
  <c r="BK136" i="3"/>
  <c r="J131" i="3"/>
  <c r="J183" i="3"/>
  <c r="J181" i="3"/>
  <c r="BK177" i="3"/>
  <c r="BK167" i="3"/>
  <c r="BK161" i="3"/>
  <c r="J157" i="3"/>
  <c r="J147" i="3"/>
  <c r="J138" i="3"/>
  <c r="J133" i="3"/>
  <c r="J130" i="3"/>
  <c r="J186" i="3"/>
  <c r="J180" i="3"/>
  <c r="BK174" i="3"/>
  <c r="BK171" i="3"/>
  <c r="J165" i="3"/>
  <c r="BK155" i="3"/>
  <c r="BK149" i="3"/>
  <c r="J145" i="3"/>
  <c r="BK141" i="3"/>
  <c r="J136" i="3"/>
  <c r="BK132" i="3"/>
  <c r="J168" i="4"/>
  <c r="BK164" i="4"/>
  <c r="BK153" i="4"/>
  <c r="J150" i="4"/>
  <c r="BK142" i="4"/>
  <c r="J130" i="4"/>
  <c r="BK174" i="4"/>
  <c r="J169" i="4"/>
  <c r="BK154" i="4"/>
  <c r="BK150" i="4"/>
  <c r="J146" i="4"/>
  <c r="J138" i="4"/>
  <c r="BK130" i="4"/>
  <c r="BK166" i="4"/>
  <c r="BK157" i="4"/>
  <c r="J144" i="4"/>
  <c r="BK123" i="5"/>
  <c r="J135" i="5"/>
  <c r="BK130" i="5"/>
  <c r="BK125" i="5"/>
  <c r="BK135" i="5"/>
  <c r="J140" i="5"/>
  <c r="J130" i="5"/>
  <c r="BK126" i="5"/>
  <c r="BK186" i="6"/>
  <c r="BK177" i="6"/>
  <c r="BK170" i="6"/>
  <c r="J164" i="6"/>
  <c r="J161" i="6"/>
  <c r="BK157" i="6"/>
  <c r="BK149" i="6"/>
  <c r="BK147" i="6"/>
  <c r="J142" i="6"/>
  <c r="BK136" i="6"/>
  <c r="BK128" i="6"/>
  <c r="J186" i="6"/>
  <c r="J180" i="6"/>
  <c r="J170" i="6"/>
  <c r="J137" i="6"/>
  <c r="J129" i="6"/>
  <c r="BK190" i="6"/>
  <c r="BK183" i="6"/>
  <c r="J177" i="6"/>
  <c r="J173" i="6"/>
  <c r="J167" i="6"/>
  <c r="J163" i="6"/>
  <c r="BK160" i="6"/>
  <c r="J156" i="6"/>
  <c r="BK154" i="6"/>
  <c r="BK151" i="6"/>
  <c r="J141" i="6"/>
  <c r="J135" i="6"/>
  <c r="BK130" i="6"/>
  <c r="J119" i="7"/>
  <c r="BK121" i="7"/>
  <c r="J123" i="7"/>
  <c r="BK118" i="7"/>
  <c r="BK216" i="8"/>
  <c r="BK204" i="8"/>
  <c r="BK190" i="8"/>
  <c r="J183" i="8"/>
  <c r="J176" i="8"/>
  <c r="J171" i="8"/>
  <c r="BK167" i="8"/>
  <c r="J161" i="8"/>
  <c r="J157" i="8"/>
  <c r="BK151" i="8"/>
  <c r="BK146" i="8"/>
  <c r="BK135" i="8"/>
  <c r="BK215" i="8"/>
  <c r="BK196" i="8"/>
  <c r="J189" i="8"/>
  <c r="BK179" i="8"/>
  <c r="BK175" i="8"/>
  <c r="BK164" i="8"/>
  <c r="BK144" i="8"/>
  <c r="J133" i="8"/>
  <c r="J205" i="8"/>
  <c r="J200" i="8"/>
  <c r="BK194" i="8"/>
  <c r="J187" i="8"/>
  <c r="BK174" i="8"/>
  <c r="J170" i="8"/>
  <c r="J156" i="8"/>
  <c r="J151" i="8"/>
  <c r="BK143" i="8"/>
  <c r="BK137" i="8"/>
  <c r="J184" i="8"/>
  <c r="J179" i="8"/>
  <c r="J159" i="8"/>
  <c r="J145" i="8"/>
  <c r="J385" i="2"/>
  <c r="BK345" i="2"/>
  <c r="J324" i="2"/>
  <c r="J309" i="2"/>
  <c r="J266" i="2"/>
  <c r="BK252" i="2"/>
  <c r="J241" i="2"/>
  <c r="J226" i="2"/>
  <c r="BK148" i="2"/>
  <c r="J139" i="2"/>
  <c r="BK387" i="2"/>
  <c r="J377" i="2"/>
  <c r="J352" i="2"/>
  <c r="BK336" i="2"/>
  <c r="J318" i="2"/>
  <c r="J300" i="2"/>
  <c r="BK293" i="2"/>
  <c r="J286" i="2"/>
  <c r="J269" i="2"/>
  <c r="J254" i="2"/>
  <c r="J247" i="2"/>
  <c r="BK226" i="2"/>
  <c r="J210" i="2"/>
  <c r="J193" i="2"/>
  <c r="J157" i="2"/>
  <c r="J331" i="2"/>
  <c r="BK318" i="2"/>
  <c r="J312" i="2"/>
  <c r="BK300" i="2"/>
  <c r="J280" i="2"/>
  <c r="J255" i="2"/>
  <c r="J204" i="2"/>
  <c r="BK181" i="2"/>
  <c r="J155" i="2"/>
  <c r="J145" i="2"/>
  <c r="BK391" i="2"/>
  <c r="BK361" i="2"/>
  <c r="J350" i="2"/>
  <c r="J304" i="2"/>
  <c r="BK286" i="2"/>
  <c r="BK278" i="2"/>
  <c r="BK266" i="2"/>
  <c r="J256" i="2"/>
  <c r="BK215" i="2"/>
  <c r="BK169" i="2"/>
  <c r="BK157" i="2"/>
  <c r="BK186" i="3"/>
  <c r="BK181" i="3"/>
  <c r="BK178" i="3"/>
  <c r="J174" i="3"/>
  <c r="J170" i="3"/>
  <c r="J163" i="3"/>
  <c r="BK160" i="3"/>
  <c r="J155" i="3"/>
  <c r="J151" i="3"/>
  <c r="J143" i="3"/>
  <c r="BK138" i="3"/>
  <c r="J135" i="3"/>
  <c r="J132" i="3"/>
  <c r="J187" i="3"/>
  <c r="J182" i="3"/>
  <c r="J178" i="3"/>
  <c r="BK170" i="3"/>
  <c r="J162" i="3"/>
  <c r="BK158" i="3"/>
  <c r="BK148" i="3"/>
  <c r="BK140" i="3"/>
  <c r="BK135" i="3"/>
  <c r="BK131" i="3"/>
  <c r="J184" i="3"/>
  <c r="BK182" i="3"/>
  <c r="J175" i="3"/>
  <c r="J172" i="3"/>
  <c r="J167" i="3"/>
  <c r="BK163" i="3"/>
  <c r="J154" i="3"/>
  <c r="BK147" i="3"/>
  <c r="BK143" i="3"/>
  <c r="J139" i="3"/>
  <c r="BK133" i="3"/>
  <c r="BK169" i="4"/>
  <c r="J165" i="4"/>
  <c r="J161" i="4"/>
  <c r="BK147" i="4"/>
  <c r="BK137" i="4"/>
  <c r="J129" i="4"/>
  <c r="BK172" i="4"/>
  <c r="J157" i="4"/>
  <c r="BK156" i="4"/>
  <c r="J149" i="4"/>
  <c r="BK145" i="4"/>
  <c r="J132" i="4"/>
  <c r="BK175" i="4"/>
  <c r="J164" i="4"/>
  <c r="J154" i="4"/>
  <c r="BK143" i="4"/>
  <c r="J141" i="4"/>
  <c r="BK138" i="4"/>
  <c r="BK136" i="4"/>
  <c r="BK135" i="4"/>
  <c r="J131" i="4"/>
  <c r="J174" i="4"/>
  <c r="BK168" i="4"/>
  <c r="BK161" i="4"/>
  <c r="BK149" i="4"/>
  <c r="BK144" i="4"/>
  <c r="BK141" i="4"/>
  <c r="J135" i="4"/>
  <c r="BK136" i="5"/>
  <c r="BK133" i="5"/>
  <c r="J121" i="5"/>
  <c r="J136" i="5"/>
  <c r="J132" i="5"/>
  <c r="BK128" i="5"/>
  <c r="BK140" i="5"/>
  <c r="J126" i="5"/>
  <c r="BK132" i="5"/>
  <c r="J128" i="5"/>
  <c r="BK189" i="6"/>
  <c r="BK178" i="6"/>
  <c r="BK173" i="6"/>
  <c r="BK167" i="6"/>
  <c r="J162" i="6"/>
  <c r="J159" i="6"/>
  <c r="BK150" i="6"/>
  <c r="J149" i="6"/>
  <c r="J146" i="6"/>
  <c r="BK141" i="6"/>
  <c r="BK133" i="6"/>
  <c r="BK191" i="6"/>
  <c r="J183" i="6"/>
  <c r="BK172" i="6"/>
  <c r="BK138" i="6"/>
  <c r="BK135" i="6"/>
  <c r="J128" i="6"/>
  <c r="J189" i="6"/>
  <c r="BK180" i="6"/>
  <c r="J175" i="6"/>
  <c r="BK171" i="6"/>
  <c r="BK166" i="6"/>
  <c r="BK162" i="6"/>
  <c r="BK158" i="6"/>
  <c r="J155" i="6"/>
  <c r="J153" i="6"/>
  <c r="BK146" i="6"/>
  <c r="BK142" i="6"/>
  <c r="J136" i="6"/>
  <c r="J132" i="6"/>
  <c r="BK123" i="7"/>
  <c r="BK122" i="7"/>
  <c r="BK117" i="7"/>
  <c r="J121" i="7"/>
  <c r="J117" i="7"/>
  <c r="BK210" i="8"/>
  <c r="J197" i="8"/>
  <c r="BK186" i="8"/>
  <c r="BK177" i="8"/>
  <c r="J175" i="8"/>
  <c r="BK170" i="8"/>
  <c r="J164" i="8"/>
  <c r="BK159" i="8"/>
  <c r="BK154" i="8"/>
  <c r="BK149" i="8"/>
  <c r="J144" i="8"/>
  <c r="BK134" i="8"/>
  <c r="J213" i="8"/>
  <c r="J198" i="8"/>
  <c r="J192" i="8"/>
  <c r="J182" i="8"/>
  <c r="BK176" i="8"/>
  <c r="J169" i="8"/>
  <c r="BK160" i="8"/>
  <c r="BK136" i="8"/>
  <c r="BK212" i="8"/>
  <c r="BK203" i="8"/>
  <c r="J196" i="8"/>
  <c r="J193" i="8"/>
  <c r="BK178" i="8"/>
  <c r="J172" i="8"/>
  <c r="BK169" i="8"/>
  <c r="BK155" i="8"/>
  <c r="J149" i="8"/>
  <c r="BK139" i="8"/>
  <c r="J135" i="8"/>
  <c r="J215" i="8"/>
  <c r="BK211" i="8"/>
  <c r="BK192" i="8"/>
  <c r="BK189" i="8"/>
  <c r="BK180" i="8"/>
  <c r="J167" i="8"/>
  <c r="BK156" i="8"/>
  <c r="BK142" i="8"/>
  <c r="BK393" i="2"/>
  <c r="BK352" i="2"/>
  <c r="BK331" i="2"/>
  <c r="J315" i="2"/>
  <c r="BK274" i="2"/>
  <c r="J253" i="2"/>
  <c r="BK244" i="2"/>
  <c r="BK232" i="2"/>
  <c r="BK163" i="2"/>
  <c r="J393" i="2"/>
  <c r="BK371" i="2"/>
  <c r="J321" i="2"/>
  <c r="BK291" i="2"/>
  <c r="J274" i="2"/>
  <c r="J252" i="2"/>
  <c r="BK241" i="2"/>
  <c r="J215" i="2"/>
  <c r="J201" i="2"/>
  <c r="BK155" i="2"/>
  <c r="BK358" i="2"/>
  <c r="BK324" i="2"/>
  <c r="BK307" i="2"/>
  <c r="J293" i="2"/>
  <c r="J261" i="2"/>
  <c r="J227" i="2"/>
  <c r="BK201" i="2"/>
  <c r="J151" i="2"/>
  <c r="BK139" i="2"/>
  <c r="BK365" i="2"/>
  <c r="J355" i="2"/>
  <c r="BK343" i="2"/>
  <c r="J295" i="2"/>
  <c r="J283" i="2"/>
  <c r="BK261" i="2"/>
  <c r="BK254" i="2"/>
  <c r="J232" i="2"/>
  <c r="BK187" i="2"/>
  <c r="BK151" i="2"/>
  <c r="BK184" i="3"/>
  <c r="BK175" i="3"/>
  <c r="BK172" i="3"/>
  <c r="J168" i="3"/>
  <c r="BK162" i="3"/>
  <c r="J158" i="3"/>
  <c r="BK153" i="3"/>
  <c r="J149" i="3"/>
  <c r="J141" i="3"/>
  <c r="BK137" i="3"/>
  <c r="J134" i="3"/>
  <c r="BK130" i="3"/>
  <c r="BK180" i="3"/>
  <c r="BK173" i="3"/>
  <c r="BK165" i="3"/>
  <c r="J160" i="3"/>
  <c r="J153" i="3"/>
  <c r="J144" i="3"/>
  <c r="J137" i="3"/>
  <c r="BK187" i="3"/>
  <c r="BK183" i="3"/>
  <c r="J177" i="3"/>
  <c r="J173" i="3"/>
  <c r="BK168" i="3"/>
  <c r="BK164" i="3"/>
  <c r="BK151" i="3"/>
  <c r="J148" i="3"/>
  <c r="BK144" i="3"/>
  <c r="J140" i="3"/>
  <c r="BK134" i="3"/>
  <c r="BK173" i="4"/>
  <c r="J166" i="4"/>
  <c r="J163" i="4"/>
  <c r="J151" i="4"/>
  <c r="J143" i="4"/>
  <c r="J136" i="4"/>
  <c r="J175" i="4"/>
  <c r="BK170" i="4"/>
  <c r="J153" i="4"/>
  <c r="J147" i="4"/>
  <c r="J139" i="4"/>
  <c r="BK131" i="4"/>
  <c r="J173" i="4"/>
  <c r="BK158" i="4"/>
  <c r="BK151" i="4"/>
  <c r="BK133" i="4"/>
  <c r="J170" i="4"/>
  <c r="BK163" i="4"/>
  <c r="J156" i="4"/>
  <c r="J145" i="4"/>
  <c r="BK139" i="4"/>
  <c r="BK129" i="4"/>
  <c r="BK129" i="5"/>
  <c r="J122" i="5"/>
  <c r="J138" i="5"/>
  <c r="J131" i="5"/>
  <c r="J127" i="5"/>
  <c r="J139" i="5"/>
  <c r="J123" i="5"/>
  <c r="BK131" i="5"/>
  <c r="BK121" i="5"/>
  <c r="J182" i="6"/>
  <c r="J172" i="6"/>
  <c r="J166" i="6"/>
  <c r="BK163" i="6"/>
  <c r="J160" i="6"/>
  <c r="BK156" i="6"/>
  <c r="BK148" i="6"/>
  <c r="BK145" i="6"/>
  <c r="J140" i="6"/>
  <c r="BK129" i="6"/>
  <c r="J187" i="6"/>
  <c r="J176" i="6"/>
  <c r="J171" i="6"/>
  <c r="BK132" i="6"/>
  <c r="BK192" i="6"/>
  <c r="BK187" i="6"/>
  <c r="J178" i="6"/>
  <c r="BK174" i="6"/>
  <c r="J169" i="6"/>
  <c r="BK164" i="6"/>
  <c r="BK159" i="6"/>
  <c r="BK155" i="6"/>
  <c r="BK153" i="6"/>
  <c r="J147" i="6"/>
  <c r="BK144" i="6"/>
  <c r="BK137" i="6"/>
  <c r="J131" i="6"/>
  <c r="J120" i="7"/>
  <c r="J118" i="7"/>
  <c r="BK120" i="7"/>
  <c r="J122" i="7"/>
  <c r="BK217" i="8"/>
  <c r="BK207" i="8"/>
  <c r="BK187" i="8"/>
  <c r="J180" i="8"/>
  <c r="BK172" i="8"/>
  <c r="BK168" i="8"/>
  <c r="J163" i="8"/>
  <c r="BK158" i="8"/>
  <c r="BK153" i="8"/>
  <c r="J148" i="8"/>
  <c r="J138" i="8"/>
  <c r="BK133" i="8"/>
  <c r="J203" i="8"/>
  <c r="J194" i="8"/>
  <c r="J185" i="8"/>
  <c r="J178" i="8"/>
  <c r="J165" i="8"/>
  <c r="J146" i="8"/>
  <c r="J143" i="8"/>
  <c r="J204" i="8"/>
  <c r="BK198" i="8"/>
  <c r="BK181" i="8"/>
  <c r="BK171" i="8"/>
  <c r="BK157" i="8"/>
  <c r="J154" i="8"/>
  <c r="BK147" i="8"/>
  <c r="J141" i="8"/>
  <c r="J134" i="8"/>
  <c r="BK213" i="8"/>
  <c r="J207" i="8"/>
  <c r="J191" i="8"/>
  <c r="J186" i="8"/>
  <c r="J181" i="8"/>
  <c r="BK161" i="8"/>
  <c r="BK152" i="8"/>
  <c r="BK141" i="8"/>
  <c r="J365" i="2"/>
  <c r="J361" i="2"/>
  <c r="BK341" i="2"/>
  <c r="BK312" i="2"/>
  <c r="BK258" i="2"/>
  <c r="BK247" i="2"/>
  <c r="BK227" i="2"/>
  <c r="J181" i="2"/>
  <c r="J137" i="4"/>
  <c r="BK132" i="4"/>
  <c r="J172" i="4"/>
  <c r="BK165" i="4"/>
  <c r="J158" i="4"/>
  <c r="BK146" i="4"/>
  <c r="J142" i="4"/>
  <c r="J133" i="4"/>
  <c r="J125" i="5"/>
  <c r="J124" i="5"/>
  <c r="BK139" i="5"/>
  <c r="J133" i="5"/>
  <c r="J129" i="5"/>
  <c r="BK122" i="5"/>
  <c r="BK124" i="5"/>
  <c r="BK138" i="5"/>
  <c r="BK127" i="5"/>
  <c r="J190" i="6"/>
  <c r="BK185" i="6"/>
  <c r="J174" i="6"/>
  <c r="J165" i="6"/>
  <c r="J158" i="6"/>
  <c r="J150" i="6"/>
  <c r="J148" i="6"/>
  <c r="J144" i="6"/>
  <c r="J130" i="6"/>
  <c r="J192" i="6"/>
  <c r="J185" i="6"/>
  <c r="BK175" i="6"/>
  <c r="BK140" i="6"/>
  <c r="BK131" i="6"/>
  <c r="J191" i="6"/>
  <c r="BK182" i="6"/>
  <c r="BK176" i="6"/>
  <c r="BK169" i="6"/>
  <c r="BK165" i="6"/>
  <c r="BK161" i="6"/>
  <c r="J157" i="6"/>
  <c r="J154" i="6"/>
  <c r="J151" i="6"/>
  <c r="J145" i="6"/>
  <c r="J138" i="6"/>
  <c r="J133" i="6"/>
  <c r="BK119" i="7"/>
  <c r="J211" i="8"/>
  <c r="BK205" i="8"/>
  <c r="BK191" i="8"/>
  <c r="BK185" i="8"/>
  <c r="BK173" i="8"/>
  <c r="BK165" i="8"/>
  <c r="J160" i="8"/>
  <c r="J155" i="8"/>
  <c r="J152" i="8"/>
  <c r="J147" i="8"/>
  <c r="J137" i="8"/>
  <c r="J216" i="8"/>
  <c r="BK200" i="8"/>
  <c r="BK193" i="8"/>
  <c r="BK183" i="8"/>
  <c r="J174" i="8"/>
  <c r="BK163" i="8"/>
  <c r="BK145" i="8"/>
  <c r="J139" i="8"/>
  <c r="J210" i="8"/>
  <c r="BK201" i="8"/>
  <c r="BK197" i="8"/>
  <c r="BK184" i="8"/>
  <c r="J173" i="8"/>
  <c r="J168" i="8"/>
  <c r="J153" i="8"/>
  <c r="J142" i="8"/>
  <c r="J136" i="8"/>
  <c r="J217" i="8"/>
  <c r="J212" i="8"/>
  <c r="J201" i="8"/>
  <c r="J190" i="8"/>
  <c r="BK182" i="8"/>
  <c r="J177" i="8"/>
  <c r="J158" i="8"/>
  <c r="BK148" i="8"/>
  <c r="BK138" i="8"/>
  <c r="P383" i="2" l="1"/>
  <c r="P156" i="2"/>
  <c r="BK220" i="2"/>
  <c r="J220" i="2"/>
  <c r="J100" i="2" s="1"/>
  <c r="BK250" i="2"/>
  <c r="J250" i="2"/>
  <c r="J101" i="2"/>
  <c r="R260" i="2"/>
  <c r="T279" i="2"/>
  <c r="T294" i="2"/>
  <c r="BK325" i="2"/>
  <c r="J325" i="2" s="1"/>
  <c r="J108" i="2" s="1"/>
  <c r="BK344" i="2"/>
  <c r="J344" i="2"/>
  <c r="J109" i="2" s="1"/>
  <c r="R351" i="2"/>
  <c r="P364" i="2"/>
  <c r="R129" i="3"/>
  <c r="R142" i="3"/>
  <c r="R146" i="3"/>
  <c r="P152" i="3"/>
  <c r="P156" i="3"/>
  <c r="P159" i="3"/>
  <c r="BK166" i="3"/>
  <c r="J166" i="3"/>
  <c r="J104" i="3"/>
  <c r="T166" i="3"/>
  <c r="T169" i="3"/>
  <c r="R179" i="3"/>
  <c r="R185" i="3"/>
  <c r="BK128" i="4"/>
  <c r="J128" i="4"/>
  <c r="J97" i="4"/>
  <c r="BK134" i="4"/>
  <c r="J134" i="4" s="1"/>
  <c r="J98" i="4" s="1"/>
  <c r="BK140" i="4"/>
  <c r="J140" i="4"/>
  <c r="J99" i="4" s="1"/>
  <c r="T140" i="4"/>
  <c r="BK152" i="4"/>
  <c r="J152" i="4"/>
  <c r="J101" i="4" s="1"/>
  <c r="P155" i="4"/>
  <c r="P162" i="4"/>
  <c r="T162" i="4"/>
  <c r="T167" i="4"/>
  <c r="T171" i="4"/>
  <c r="BK120" i="5"/>
  <c r="J120" i="5"/>
  <c r="J97" i="5" s="1"/>
  <c r="T134" i="5"/>
  <c r="R137" i="5"/>
  <c r="R127" i="6"/>
  <c r="BK139" i="6"/>
  <c r="J139" i="6"/>
  <c r="J99" i="6"/>
  <c r="BK143" i="6"/>
  <c r="J143" i="6" s="1"/>
  <c r="J100" i="6" s="1"/>
  <c r="P152" i="6"/>
  <c r="T168" i="6"/>
  <c r="R181" i="6"/>
  <c r="BK184" i="6"/>
  <c r="J184" i="6"/>
  <c r="J105" i="6"/>
  <c r="BK188" i="6"/>
  <c r="J188" i="6"/>
  <c r="J106" i="6"/>
  <c r="BK116" i="7"/>
  <c r="J116" i="7" s="1"/>
  <c r="BK140" i="8"/>
  <c r="J140" i="8"/>
  <c r="J99" i="8" s="1"/>
  <c r="P140" i="8"/>
  <c r="R150" i="8"/>
  <c r="R162" i="8"/>
  <c r="T166" i="8"/>
  <c r="BK195" i="8"/>
  <c r="J195" i="8"/>
  <c r="J104" i="8"/>
  <c r="R195" i="8"/>
  <c r="P199" i="8"/>
  <c r="P202" i="8"/>
  <c r="BK156" i="2"/>
  <c r="J156" i="2" s="1"/>
  <c r="J99" i="2" s="1"/>
  <c r="P220" i="2"/>
  <c r="R250" i="2"/>
  <c r="P142" i="3"/>
  <c r="T142" i="3"/>
  <c r="T146" i="3"/>
  <c r="R152" i="3"/>
  <c r="BK159" i="3"/>
  <c r="J159" i="3"/>
  <c r="J103" i="3"/>
  <c r="R159" i="3"/>
  <c r="P166" i="3"/>
  <c r="BK169" i="3"/>
  <c r="J169" i="3"/>
  <c r="J105" i="3"/>
  <c r="BK179" i="3"/>
  <c r="J179" i="3"/>
  <c r="J107" i="3"/>
  <c r="P185" i="3"/>
  <c r="T128" i="4"/>
  <c r="T134" i="4"/>
  <c r="R140" i="4"/>
  <c r="P148" i="4"/>
  <c r="R152" i="4"/>
  <c r="R155" i="4"/>
  <c r="BK162" i="4"/>
  <c r="J162" i="4"/>
  <c r="J105" i="4" s="1"/>
  <c r="BK167" i="4"/>
  <c r="J167" i="4"/>
  <c r="J106" i="4"/>
  <c r="R167" i="4"/>
  <c r="R171" i="4"/>
  <c r="T120" i="5"/>
  <c r="R134" i="5"/>
  <c r="R119" i="5" s="1"/>
  <c r="T137" i="5"/>
  <c r="P127" i="6"/>
  <c r="P134" i="6"/>
  <c r="P139" i="6"/>
  <c r="T143" i="6"/>
  <c r="BK152" i="6"/>
  <c r="J152" i="6"/>
  <c r="J101" i="6"/>
  <c r="R168" i="6"/>
  <c r="T181" i="6"/>
  <c r="P184" i="6"/>
  <c r="T188" i="6"/>
  <c r="T116" i="7"/>
  <c r="T132" i="8"/>
  <c r="R140" i="8"/>
  <c r="P150" i="8"/>
  <c r="T162" i="8"/>
  <c r="R166" i="8"/>
  <c r="T188" i="8"/>
  <c r="T195" i="8"/>
  <c r="BK202" i="8"/>
  <c r="J202" i="8"/>
  <c r="J106" i="8"/>
  <c r="P214" i="8"/>
  <c r="P138" i="2"/>
  <c r="R138" i="2"/>
  <c r="R156" i="2"/>
  <c r="T220" i="2"/>
  <c r="T250" i="2"/>
  <c r="BK260" i="2"/>
  <c r="T260" i="2"/>
  <c r="P279" i="2"/>
  <c r="BK294" i="2"/>
  <c r="J294" i="2"/>
  <c r="J106" i="2"/>
  <c r="R294" i="2"/>
  <c r="P308" i="2"/>
  <c r="T308" i="2"/>
  <c r="R325" i="2"/>
  <c r="P344" i="2"/>
  <c r="T344" i="2"/>
  <c r="P351" i="2"/>
  <c r="BK364" i="2"/>
  <c r="J364" i="2"/>
  <c r="J111" i="2" s="1"/>
  <c r="R364" i="2"/>
  <c r="BK129" i="3"/>
  <c r="J129" i="3"/>
  <c r="J97" i="3" s="1"/>
  <c r="P129" i="3"/>
  <c r="T129" i="3"/>
  <c r="P146" i="3"/>
  <c r="BK156" i="3"/>
  <c r="J156" i="3"/>
  <c r="J102" i="3"/>
  <c r="T156" i="3"/>
  <c r="R166" i="3"/>
  <c r="P169" i="3"/>
  <c r="BK176" i="3"/>
  <c r="J176" i="3"/>
  <c r="J106" i="3" s="1"/>
  <c r="R176" i="3"/>
  <c r="T179" i="3"/>
  <c r="T185" i="3"/>
  <c r="P128" i="4"/>
  <c r="P134" i="4"/>
  <c r="P140" i="4"/>
  <c r="R148" i="4"/>
  <c r="P152" i="4"/>
  <c r="BK155" i="4"/>
  <c r="J155" i="4"/>
  <c r="J102" i="4"/>
  <c r="R162" i="4"/>
  <c r="BK171" i="4"/>
  <c r="J171" i="4"/>
  <c r="J107" i="4"/>
  <c r="R120" i="5"/>
  <c r="P134" i="5"/>
  <c r="P137" i="5"/>
  <c r="BK134" i="6"/>
  <c r="J134" i="6"/>
  <c r="J98" i="6"/>
  <c r="R134" i="6"/>
  <c r="R139" i="6"/>
  <c r="R143" i="6"/>
  <c r="T152" i="6"/>
  <c r="P168" i="6"/>
  <c r="P181" i="6"/>
  <c r="T184" i="6"/>
  <c r="R188" i="6"/>
  <c r="P116" i="7"/>
  <c r="AU100" i="1" s="1"/>
  <c r="R132" i="8"/>
  <c r="T140" i="8"/>
  <c r="T150" i="8"/>
  <c r="BK166" i="8"/>
  <c r="J166" i="8"/>
  <c r="J102" i="8"/>
  <c r="BK188" i="8"/>
  <c r="J188" i="8" s="1"/>
  <c r="J103" i="8" s="1"/>
  <c r="P188" i="8"/>
  <c r="BK199" i="8"/>
  <c r="J199" i="8" s="1"/>
  <c r="J105" i="8" s="1"/>
  <c r="R199" i="8"/>
  <c r="R202" i="8"/>
  <c r="BK209" i="8"/>
  <c r="J209" i="8"/>
  <c r="J109" i="8"/>
  <c r="R209" i="8"/>
  <c r="BK214" i="8"/>
  <c r="J214" i="8"/>
  <c r="J110" i="8"/>
  <c r="R214" i="8"/>
  <c r="BK138" i="2"/>
  <c r="J138" i="2"/>
  <c r="J98" i="2"/>
  <c r="T138" i="2"/>
  <c r="T156" i="2"/>
  <c r="R220" i="2"/>
  <c r="P250" i="2"/>
  <c r="P260" i="2"/>
  <c r="BK279" i="2"/>
  <c r="J279" i="2"/>
  <c r="J105" i="2"/>
  <c r="R279" i="2"/>
  <c r="P294" i="2"/>
  <c r="BK308" i="2"/>
  <c r="J308" i="2"/>
  <c r="J107" i="2"/>
  <c r="R308" i="2"/>
  <c r="P325" i="2"/>
  <c r="T325" i="2"/>
  <c r="R344" i="2"/>
  <c r="BK351" i="2"/>
  <c r="J351" i="2"/>
  <c r="J110" i="2"/>
  <c r="T351" i="2"/>
  <c r="T364" i="2"/>
  <c r="BK142" i="3"/>
  <c r="J142" i="3"/>
  <c r="J98" i="3"/>
  <c r="BK146" i="3"/>
  <c r="J146" i="3"/>
  <c r="J99" i="3"/>
  <c r="BK152" i="3"/>
  <c r="J152" i="3" s="1"/>
  <c r="J101" i="3" s="1"/>
  <c r="T152" i="3"/>
  <c r="R156" i="3"/>
  <c r="T159" i="3"/>
  <c r="R169" i="3"/>
  <c r="P176" i="3"/>
  <c r="T176" i="3"/>
  <c r="P179" i="3"/>
  <c r="BK185" i="3"/>
  <c r="J185" i="3"/>
  <c r="J108" i="3"/>
  <c r="R128" i="4"/>
  <c r="R134" i="4"/>
  <c r="BK148" i="4"/>
  <c r="J148" i="4"/>
  <c r="J100" i="4" s="1"/>
  <c r="T148" i="4"/>
  <c r="T152" i="4"/>
  <c r="T155" i="4"/>
  <c r="P167" i="4"/>
  <c r="P171" i="4"/>
  <c r="P120" i="5"/>
  <c r="P119" i="5"/>
  <c r="AU98" i="1" s="1"/>
  <c r="BK134" i="5"/>
  <c r="J134" i="5"/>
  <c r="J98" i="5"/>
  <c r="BK137" i="5"/>
  <c r="J137" i="5" s="1"/>
  <c r="J99" i="5" s="1"/>
  <c r="BK127" i="6"/>
  <c r="J127" i="6" s="1"/>
  <c r="J97" i="6" s="1"/>
  <c r="T127" i="6"/>
  <c r="T134" i="6"/>
  <c r="T139" i="6"/>
  <c r="P143" i="6"/>
  <c r="R152" i="6"/>
  <c r="BK168" i="6"/>
  <c r="J168" i="6" s="1"/>
  <c r="J102" i="6" s="1"/>
  <c r="BK181" i="6"/>
  <c r="J181" i="6"/>
  <c r="J104" i="6" s="1"/>
  <c r="R184" i="6"/>
  <c r="P188" i="6"/>
  <c r="R116" i="7"/>
  <c r="BK132" i="8"/>
  <c r="J132" i="8" s="1"/>
  <c r="J98" i="8" s="1"/>
  <c r="P132" i="8"/>
  <c r="BK150" i="8"/>
  <c r="J150" i="8" s="1"/>
  <c r="J100" i="8" s="1"/>
  <c r="BK162" i="8"/>
  <c r="J162" i="8" s="1"/>
  <c r="J101" i="8" s="1"/>
  <c r="P162" i="8"/>
  <c r="P166" i="8"/>
  <c r="R188" i="8"/>
  <c r="P195" i="8"/>
  <c r="T199" i="8"/>
  <c r="T202" i="8"/>
  <c r="P209" i="8"/>
  <c r="T209" i="8"/>
  <c r="T214" i="8"/>
  <c r="BK179" i="6"/>
  <c r="J179" i="6" s="1"/>
  <c r="J103" i="6" s="1"/>
  <c r="BK386" i="2"/>
  <c r="J386" i="2"/>
  <c r="J114" i="2" s="1"/>
  <c r="BK390" i="2"/>
  <c r="J390" i="2"/>
  <c r="J115" i="2"/>
  <c r="BK392" i="2"/>
  <c r="J392" i="2" s="1"/>
  <c r="J116" i="2" s="1"/>
  <c r="BK150" i="3"/>
  <c r="J150" i="3" s="1"/>
  <c r="J100" i="3" s="1"/>
  <c r="BK206" i="8"/>
  <c r="J206" i="8"/>
  <c r="J107" i="8" s="1"/>
  <c r="BK257" i="2"/>
  <c r="J257" i="2"/>
  <c r="J102" i="2"/>
  <c r="BK384" i="2"/>
  <c r="J384" i="2" s="1"/>
  <c r="J113" i="2" s="1"/>
  <c r="BK160" i="4"/>
  <c r="J160" i="4" s="1"/>
  <c r="J104" i="4" s="1"/>
  <c r="J91" i="8"/>
  <c r="J124" i="8"/>
  <c r="BE138" i="8"/>
  <c r="BE143" i="8"/>
  <c r="BE146" i="8"/>
  <c r="BE149" i="8"/>
  <c r="BE153" i="8"/>
  <c r="BE163" i="8"/>
  <c r="BE164" i="8"/>
  <c r="BE169" i="8"/>
  <c r="BE170" i="8"/>
  <c r="BE172" i="8"/>
  <c r="BE173" i="8"/>
  <c r="BE174" i="8"/>
  <c r="BE181" i="8"/>
  <c r="BE185" i="8"/>
  <c r="BE187" i="8"/>
  <c r="BE191" i="8"/>
  <c r="BE194" i="8"/>
  <c r="BE211" i="8"/>
  <c r="BE216" i="8"/>
  <c r="F91" i="8"/>
  <c r="J92" i="8"/>
  <c r="F127" i="8"/>
  <c r="BE135" i="8"/>
  <c r="BE136" i="8"/>
  <c r="BE144" i="8"/>
  <c r="BE151" i="8"/>
  <c r="BE158" i="8"/>
  <c r="BE159" i="8"/>
  <c r="BE160" i="8"/>
  <c r="BE161" i="8"/>
  <c r="BE165" i="8"/>
  <c r="BE175" i="8"/>
  <c r="BE176" i="8"/>
  <c r="BE179" i="8"/>
  <c r="BE182" i="8"/>
  <c r="BE183" i="8"/>
  <c r="BE190" i="8"/>
  <c r="BE213" i="8"/>
  <c r="BE133" i="8"/>
  <c r="BE134" i="8"/>
  <c r="BE137" i="8"/>
  <c r="BE147" i="8"/>
  <c r="BE148" i="8"/>
  <c r="BE152" i="8"/>
  <c r="BE154" i="8"/>
  <c r="BE155" i="8"/>
  <c r="BE157" i="8"/>
  <c r="BE167" i="8"/>
  <c r="BE168" i="8"/>
  <c r="BE171" i="8"/>
  <c r="BE186" i="8"/>
  <c r="BE189" i="8"/>
  <c r="BE196" i="8"/>
  <c r="BE197" i="8"/>
  <c r="BE204" i="8"/>
  <c r="BE205" i="8"/>
  <c r="BE207" i="8"/>
  <c r="BE210" i="8"/>
  <c r="BE212" i="8"/>
  <c r="E85" i="8"/>
  <c r="BE139" i="8"/>
  <c r="BE141" i="8"/>
  <c r="BE142" i="8"/>
  <c r="BE145" i="8"/>
  <c r="BE156" i="8"/>
  <c r="BE177" i="8"/>
  <c r="BE178" i="8"/>
  <c r="BE180" i="8"/>
  <c r="BE184" i="8"/>
  <c r="BE192" i="8"/>
  <c r="BE193" i="8"/>
  <c r="BE198" i="8"/>
  <c r="BE200" i="8"/>
  <c r="BE201" i="8"/>
  <c r="BE203" i="8"/>
  <c r="BE215" i="8"/>
  <c r="BE217" i="8"/>
  <c r="J91" i="7"/>
  <c r="J92" i="7"/>
  <c r="BE117" i="7"/>
  <c r="BE118" i="7"/>
  <c r="BE121" i="7"/>
  <c r="E85" i="7"/>
  <c r="J89" i="7"/>
  <c r="F112" i="7"/>
  <c r="BE119" i="7"/>
  <c r="BE120" i="7"/>
  <c r="BE123" i="7"/>
  <c r="F92" i="7"/>
  <c r="BE122" i="7"/>
  <c r="BD100" i="1"/>
  <c r="J89" i="6"/>
  <c r="J91" i="6"/>
  <c r="E116" i="6"/>
  <c r="BE129" i="6"/>
  <c r="BE136" i="6"/>
  <c r="BE146" i="6"/>
  <c r="BE151" i="6"/>
  <c r="BE153" i="6"/>
  <c r="BE154" i="6"/>
  <c r="BE155" i="6"/>
  <c r="BE157" i="6"/>
  <c r="BE158" i="6"/>
  <c r="BE159" i="6"/>
  <c r="BE160" i="6"/>
  <c r="BE161" i="6"/>
  <c r="BE162" i="6"/>
  <c r="BE163" i="6"/>
  <c r="BE164" i="6"/>
  <c r="BE165" i="6"/>
  <c r="BE166" i="6"/>
  <c r="BE167" i="6"/>
  <c r="BE173" i="6"/>
  <c r="BE175" i="6"/>
  <c r="BE176" i="6"/>
  <c r="BE177" i="6"/>
  <c r="BE180" i="6"/>
  <c r="BE182" i="6"/>
  <c r="BE183" i="6"/>
  <c r="BE186" i="6"/>
  <c r="BE189" i="6"/>
  <c r="BK119" i="5"/>
  <c r="J119" i="5"/>
  <c r="J96" i="5"/>
  <c r="F92" i="6"/>
  <c r="F122" i="6"/>
  <c r="BE128" i="6"/>
  <c r="BE130" i="6"/>
  <c r="BE131" i="6"/>
  <c r="BE133" i="6"/>
  <c r="BE174" i="6"/>
  <c r="J92" i="6"/>
  <c r="BE132" i="6"/>
  <c r="BE135" i="6"/>
  <c r="BE137" i="6"/>
  <c r="BE138" i="6"/>
  <c r="BE140" i="6"/>
  <c r="BE141" i="6"/>
  <c r="BE142" i="6"/>
  <c r="BE144" i="6"/>
  <c r="BE145" i="6"/>
  <c r="BE147" i="6"/>
  <c r="BE148" i="6"/>
  <c r="BE149" i="6"/>
  <c r="BE150" i="6"/>
  <c r="BE156" i="6"/>
  <c r="BE169" i="6"/>
  <c r="BE170" i="6"/>
  <c r="BE171" i="6"/>
  <c r="BE172" i="6"/>
  <c r="BE178" i="6"/>
  <c r="BE185" i="6"/>
  <c r="BE187" i="6"/>
  <c r="BE190" i="6"/>
  <c r="BE191" i="6"/>
  <c r="BE192" i="6"/>
  <c r="E109" i="5"/>
  <c r="F115" i="5"/>
  <c r="F116" i="5"/>
  <c r="BE122" i="5"/>
  <c r="BE123" i="5"/>
  <c r="BE128" i="5"/>
  <c r="BE133" i="5"/>
  <c r="BE138" i="5"/>
  <c r="BE139" i="5"/>
  <c r="J92" i="5"/>
  <c r="J115" i="5"/>
  <c r="BE121" i="5"/>
  <c r="BE129" i="5"/>
  <c r="BE132" i="5"/>
  <c r="BE136" i="5"/>
  <c r="J89" i="5"/>
  <c r="BE127" i="5"/>
  <c r="BE135" i="5"/>
  <c r="BE124" i="5"/>
  <c r="BE125" i="5"/>
  <c r="BE126" i="5"/>
  <c r="BE130" i="5"/>
  <c r="BE131" i="5"/>
  <c r="BE140" i="5"/>
  <c r="F91" i="4"/>
  <c r="BE130" i="4"/>
  <c r="BE149" i="4"/>
  <c r="BE151" i="4"/>
  <c r="BE153" i="4"/>
  <c r="BE166" i="4"/>
  <c r="BE172" i="4"/>
  <c r="BE174" i="4"/>
  <c r="J91" i="4"/>
  <c r="J92" i="4"/>
  <c r="F124" i="4"/>
  <c r="BE129" i="4"/>
  <c r="BE147" i="4"/>
  <c r="BE156" i="4"/>
  <c r="BE161" i="4"/>
  <c r="BE168" i="4"/>
  <c r="BE169" i="4"/>
  <c r="BE175" i="4"/>
  <c r="BE133" i="4"/>
  <c r="BE135" i="4"/>
  <c r="BE137" i="4"/>
  <c r="BE138" i="4"/>
  <c r="BE139" i="4"/>
  <c r="BE141" i="4"/>
  <c r="BE143" i="4"/>
  <c r="BE158" i="4"/>
  <c r="BE164" i="4"/>
  <c r="BE165" i="4"/>
  <c r="BE173" i="4"/>
  <c r="E85" i="4"/>
  <c r="J89" i="4"/>
  <c r="BE131" i="4"/>
  <c r="BE132" i="4"/>
  <c r="BE136" i="4"/>
  <c r="BE142" i="4"/>
  <c r="BE144" i="4"/>
  <c r="BE145" i="4"/>
  <c r="BE146" i="4"/>
  <c r="BE150" i="4"/>
  <c r="BE154" i="4"/>
  <c r="BE157" i="4"/>
  <c r="BE163" i="4"/>
  <c r="BE170" i="4"/>
  <c r="J260" i="2"/>
  <c r="J104" i="2" s="1"/>
  <c r="F125" i="3"/>
  <c r="BE132" i="3"/>
  <c r="BE136" i="3"/>
  <c r="BE138" i="3"/>
  <c r="BE140" i="3"/>
  <c r="BE148" i="3"/>
  <c r="BE153" i="3"/>
  <c r="BE158" i="3"/>
  <c r="BE162" i="3"/>
  <c r="BE164" i="3"/>
  <c r="BE167" i="3"/>
  <c r="BE170" i="3"/>
  <c r="BE171" i="3"/>
  <c r="BE172" i="3"/>
  <c r="BE173" i="3"/>
  <c r="BE174" i="3"/>
  <c r="BE181" i="3"/>
  <c r="BE182" i="3"/>
  <c r="BE187" i="3"/>
  <c r="E85" i="3"/>
  <c r="J122" i="3"/>
  <c r="BE134" i="3"/>
  <c r="BE137" i="3"/>
  <c r="BE139" i="3"/>
  <c r="BE147" i="3"/>
  <c r="BE155" i="3"/>
  <c r="BE157" i="3"/>
  <c r="BE160" i="3"/>
  <c r="BE161" i="3"/>
  <c r="BE165" i="3"/>
  <c r="BE178" i="3"/>
  <c r="BE183" i="3"/>
  <c r="BE184" i="3"/>
  <c r="BE186" i="3"/>
  <c r="BE130" i="3"/>
  <c r="BE131" i="3"/>
  <c r="BE133" i="3"/>
  <c r="BE135" i="3"/>
  <c r="BE141" i="3"/>
  <c r="BE143" i="3"/>
  <c r="BE144" i="3"/>
  <c r="BE145" i="3"/>
  <c r="BE149" i="3"/>
  <c r="BE151" i="3"/>
  <c r="BE154" i="3"/>
  <c r="BE163" i="3"/>
  <c r="BE168" i="3"/>
  <c r="BE175" i="3"/>
  <c r="BE177" i="3"/>
  <c r="BE180" i="3"/>
  <c r="F92" i="2"/>
  <c r="BE139" i="2"/>
  <c r="BE145" i="2"/>
  <c r="BE193" i="2"/>
  <c r="BE210" i="2"/>
  <c r="BE241" i="2"/>
  <c r="BE247" i="2"/>
  <c r="BE255" i="2"/>
  <c r="BE278" i="2"/>
  <c r="BE312" i="2"/>
  <c r="BE318" i="2"/>
  <c r="BE336" i="2"/>
  <c r="BE377" i="2"/>
  <c r="J89" i="2"/>
  <c r="J92" i="2"/>
  <c r="BE151" i="2"/>
  <c r="BE157" i="2"/>
  <c r="BE187" i="2"/>
  <c r="BE201" i="2"/>
  <c r="BE207" i="2"/>
  <c r="BE215" i="2"/>
  <c r="BE221" i="2"/>
  <c r="BE227" i="2"/>
  <c r="BE238" i="2"/>
  <c r="BE251" i="2"/>
  <c r="BE252" i="2"/>
  <c r="BE253" i="2"/>
  <c r="BE254" i="2"/>
  <c r="BE256" i="2"/>
  <c r="BE261" i="2"/>
  <c r="BE266" i="2"/>
  <c r="BE291" i="2"/>
  <c r="BE309" i="2"/>
  <c r="BE341" i="2"/>
  <c r="BE352" i="2"/>
  <c r="BE385" i="2"/>
  <c r="BE387" i="2"/>
  <c r="J91" i="2"/>
  <c r="F132" i="2"/>
  <c r="BE148" i="2"/>
  <c r="BE163" i="2"/>
  <c r="BE169" i="2"/>
  <c r="BE226" i="2"/>
  <c r="BE232" i="2"/>
  <c r="BE244" i="2"/>
  <c r="BE258" i="2"/>
  <c r="BE269" i="2"/>
  <c r="BE300" i="2"/>
  <c r="BE307" i="2"/>
  <c r="BE331" i="2"/>
  <c r="BE343" i="2"/>
  <c r="BE345" i="2"/>
  <c r="BE358" i="2"/>
  <c r="BE361" i="2"/>
  <c r="BE365" i="2"/>
  <c r="E85" i="2"/>
  <c r="BE155" i="2"/>
  <c r="BE181" i="2"/>
  <c r="BE204" i="2"/>
  <c r="BE274" i="2"/>
  <c r="BE280" i="2"/>
  <c r="BE283" i="2"/>
  <c r="BE286" i="2"/>
  <c r="BE293" i="2"/>
  <c r="BE295" i="2"/>
  <c r="BE304" i="2"/>
  <c r="BE315" i="2"/>
  <c r="BE321" i="2"/>
  <c r="BE324" i="2"/>
  <c r="BE326" i="2"/>
  <c r="BE350" i="2"/>
  <c r="BE355" i="2"/>
  <c r="BE371" i="2"/>
  <c r="BE391" i="2"/>
  <c r="BE393" i="2"/>
  <c r="F35" i="2"/>
  <c r="BB95" i="1"/>
  <c r="F37" i="2"/>
  <c r="BD95" i="1" s="1"/>
  <c r="F37" i="4"/>
  <c r="BD97" i="1"/>
  <c r="F36" i="5"/>
  <c r="BC98" i="1" s="1"/>
  <c r="F37" i="5"/>
  <c r="BD98" i="1"/>
  <c r="F36" i="6"/>
  <c r="BC99" i="1" s="1"/>
  <c r="F36" i="7"/>
  <c r="BC100" i="1"/>
  <c r="F35" i="8"/>
  <c r="BB101" i="1" s="1"/>
  <c r="F37" i="8"/>
  <c r="BD101" i="1"/>
  <c r="F34" i="2"/>
  <c r="BA95" i="1" s="1"/>
  <c r="F37" i="3"/>
  <c r="BD96" i="1"/>
  <c r="F34" i="3"/>
  <c r="BA96" i="1" s="1"/>
  <c r="F34" i="4"/>
  <c r="BA97" i="1"/>
  <c r="J34" i="5"/>
  <c r="AW98" i="1" s="1"/>
  <c r="F34" i="6"/>
  <c r="BA99" i="1"/>
  <c r="F35" i="7"/>
  <c r="BB100" i="1" s="1"/>
  <c r="F34" i="8"/>
  <c r="BA101" i="1"/>
  <c r="F36" i="2"/>
  <c r="BC95" i="1" s="1"/>
  <c r="F36" i="3"/>
  <c r="BC96" i="1"/>
  <c r="J34" i="3"/>
  <c r="AW96" i="1" s="1"/>
  <c r="F36" i="4"/>
  <c r="BC97" i="1"/>
  <c r="F34" i="5"/>
  <c r="BA98" i="1" s="1"/>
  <c r="J34" i="6"/>
  <c r="AW99" i="1"/>
  <c r="F34" i="7"/>
  <c r="BA100" i="1" s="1"/>
  <c r="J34" i="7"/>
  <c r="AW100" i="1"/>
  <c r="J34" i="8"/>
  <c r="AW101" i="1"/>
  <c r="J34" i="2"/>
  <c r="AW95" i="1" s="1"/>
  <c r="F35" i="3"/>
  <c r="BB96" i="1"/>
  <c r="F35" i="4"/>
  <c r="BB97" i="1" s="1"/>
  <c r="J34" i="4"/>
  <c r="AW97" i="1"/>
  <c r="F35" i="5"/>
  <c r="BB98" i="1" s="1"/>
  <c r="F37" i="6"/>
  <c r="BD99" i="1"/>
  <c r="F35" i="6"/>
  <c r="BB99" i="1" s="1"/>
  <c r="F36" i="8"/>
  <c r="BC101" i="1"/>
  <c r="J30" i="7" l="1"/>
  <c r="J96" i="7"/>
  <c r="T126" i="6"/>
  <c r="R127" i="4"/>
  <c r="P259" i="2"/>
  <c r="T137" i="2"/>
  <c r="P127" i="4"/>
  <c r="AU97" i="1"/>
  <c r="P128" i="3"/>
  <c r="AU96" i="1" s="1"/>
  <c r="BK259" i="2"/>
  <c r="J259" i="2"/>
  <c r="J103" i="2" s="1"/>
  <c r="P137" i="2"/>
  <c r="P136" i="2"/>
  <c r="AU95" i="1"/>
  <c r="T130" i="8"/>
  <c r="T127" i="4"/>
  <c r="R126" i="6"/>
  <c r="R128" i="3"/>
  <c r="R130" i="8"/>
  <c r="T128" i="3"/>
  <c r="T259" i="2"/>
  <c r="R137" i="2"/>
  <c r="P126" i="6"/>
  <c r="AU99" i="1" s="1"/>
  <c r="T119" i="5"/>
  <c r="P130" i="8"/>
  <c r="AU101" i="1" s="1"/>
  <c r="R259" i="2"/>
  <c r="BK137" i="2"/>
  <c r="J137" i="2"/>
  <c r="J97" i="2" s="1"/>
  <c r="BK128" i="3"/>
  <c r="J128" i="3"/>
  <c r="J96" i="3"/>
  <c r="BK126" i="6"/>
  <c r="J126" i="6" s="1"/>
  <c r="J96" i="6" s="1"/>
  <c r="BK130" i="8"/>
  <c r="J130" i="8" s="1"/>
  <c r="J96" i="8" s="1"/>
  <c r="BK127" i="4"/>
  <c r="J127" i="4"/>
  <c r="J96" i="4" s="1"/>
  <c r="BK383" i="2"/>
  <c r="J383" i="2"/>
  <c r="J112" i="2"/>
  <c r="AG100" i="1"/>
  <c r="F33" i="2"/>
  <c r="AZ95" i="1"/>
  <c r="F33" i="5"/>
  <c r="AZ98" i="1" s="1"/>
  <c r="J30" i="5"/>
  <c r="AG98" i="1"/>
  <c r="F33" i="6"/>
  <c r="AZ99" i="1" s="1"/>
  <c r="BA94" i="1"/>
  <c r="W30" i="1"/>
  <c r="BB94" i="1"/>
  <c r="W31" i="1" s="1"/>
  <c r="J33" i="3"/>
  <c r="AV96" i="1"/>
  <c r="AT96" i="1"/>
  <c r="F33" i="3"/>
  <c r="AZ96" i="1"/>
  <c r="J33" i="4"/>
  <c r="AV97" i="1"/>
  <c r="AT97" i="1" s="1"/>
  <c r="J33" i="6"/>
  <c r="AV99" i="1"/>
  <c r="AT99" i="1"/>
  <c r="BC94" i="1"/>
  <c r="AY94" i="1" s="1"/>
  <c r="J33" i="2"/>
  <c r="AV95" i="1"/>
  <c r="AT95" i="1" s="1"/>
  <c r="F33" i="4"/>
  <c r="AZ97" i="1"/>
  <c r="J33" i="5"/>
  <c r="AV98" i="1" s="1"/>
  <c r="AT98" i="1" s="1"/>
  <c r="J33" i="7"/>
  <c r="AV100" i="1"/>
  <c r="AT100" i="1" s="1"/>
  <c r="AN100" i="1" s="1"/>
  <c r="F33" i="8"/>
  <c r="AZ101" i="1"/>
  <c r="F33" i="7"/>
  <c r="AZ100" i="1" s="1"/>
  <c r="BD94" i="1"/>
  <c r="W33" i="1"/>
  <c r="J33" i="8"/>
  <c r="AV101" i="1" s="1"/>
  <c r="AT101" i="1" s="1"/>
  <c r="R136" i="2" l="1"/>
  <c r="T136" i="2"/>
  <c r="BK136" i="2"/>
  <c r="J136" i="2"/>
  <c r="J96" i="2" s="1"/>
  <c r="J39" i="7"/>
  <c r="AN98" i="1"/>
  <c r="J39" i="5"/>
  <c r="AU94" i="1"/>
  <c r="J30" i="4"/>
  <c r="AG97" i="1"/>
  <c r="AW94" i="1"/>
  <c r="AK30" i="1" s="1"/>
  <c r="J30" i="3"/>
  <c r="AG96" i="1"/>
  <c r="J30" i="8"/>
  <c r="AG101" i="1" s="1"/>
  <c r="J30" i="6"/>
  <c r="AG99" i="1"/>
  <c r="AZ94" i="1"/>
  <c r="W29" i="1" s="1"/>
  <c r="W32" i="1"/>
  <c r="AX94" i="1"/>
  <c r="J39" i="6" l="1"/>
  <c r="J39" i="8"/>
  <c r="J39" i="4"/>
  <c r="J39" i="3"/>
  <c r="AN96" i="1"/>
  <c r="AN97" i="1"/>
  <c r="AN99" i="1"/>
  <c r="AN101" i="1"/>
  <c r="J30" i="2"/>
  <c r="AG95" i="1"/>
  <c r="AN95" i="1" s="1"/>
  <c r="AV94" i="1"/>
  <c r="AK29" i="1" s="1"/>
  <c r="J39" i="2" l="1"/>
  <c r="AG94" i="1"/>
  <c r="AK26" i="1"/>
  <c r="AT94" i="1"/>
  <c r="AN94" i="1" s="1"/>
  <c r="AK35" i="1" l="1"/>
</calcChain>
</file>

<file path=xl/sharedStrings.xml><?xml version="1.0" encoding="utf-8"?>
<sst xmlns="http://schemas.openxmlformats.org/spreadsheetml/2006/main" count="7274" uniqueCount="1144">
  <si>
    <t>Export Komplet</t>
  </si>
  <si>
    <t/>
  </si>
  <si>
    <t>2.0</t>
  </si>
  <si>
    <t>ZAMOK</t>
  </si>
  <si>
    <t>False</t>
  </si>
  <si>
    <t>{8d6dba9c-507c-4c5f-96a3-302e9d319ae5}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</si>
  <si>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</si>
  <si>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</si>
  <si>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</si>
  <si>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</si>
  <si>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</si>
  <si>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</si>
  <si>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</si>
  <si>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</si>
  <si>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IP2023/016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</si>
  <si>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</si>
  <si>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</si>
  <si>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Stavební úpravy č.p. 296, Chuchelna</t>
  </si>
  <si>
    <t>KSO:</t>
  </si>
  <si>
    <t>CC-CZ:</t>
  </si>
  <si>
    <t>Místo:</t>
  </si>
  <si>
    <t xml:space="preserve"> </t>
  </si>
  <si>
    <t>Datum:</t>
  </si>
  <si>
    <t>4. 4. 2023</t>
  </si>
  <si>
    <t>Zadavatel:</t>
  </si>
  <si>
    <t>IČ:</t>
  </si>
  <si>
    <t>Obec Chuchelna</t>
  </si>
  <si>
    <t>DIČ:</t>
  </si>
  <si>
    <t>Uchazeč:</t>
  </si>
  <si>
    <t>Vyplň údaj</t>
  </si>
  <si>
    <t>Projektant:</t>
  </si>
  <si>
    <t>11085631</t>
  </si>
  <si>
    <t>Ing. arch. Vladimíra Jínová - PROJEKTOVÁNÍ STAVEB</t>
  </si>
  <si>
    <t>True</t>
  </si>
  <si>
    <t>Zpracovatel:</t>
  </si>
  <si>
    <t>76453201</t>
  </si>
  <si>
    <t>Tomáš Hochman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</si>
  <si>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</si>
  <si>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</si>
  <si>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</si>
  <si>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</si>
  <si>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</si>
  <si>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</si>
  <si>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</si>
  <si>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</si>
  <si>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</si>
  <si>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</si>
  <si>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</si>
  <si>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</si>
  <si>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</si>
  <si>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</si>
  <si>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</si>
  <si>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</si>
  <si>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</si>
  <si>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</si>
  <si>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</si>
  <si>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</si>
  <si>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</si>
  <si>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</si>
  <si>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</si>
  <si>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</si>
  <si>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</si>
  <si>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</si>
  <si>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</si>
  <si>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</si>
  <si>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</si>
  <si>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</si>
  <si>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</si>
  <si>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</si>
  <si>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</si>
  <si>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</si>
  <si>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</si>
  <si>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</si>
  <si>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</si>
  <si>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</si>
  <si>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</si>
  <si>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</si>
  <si>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</si>
  <si>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</si>
  <si>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</si>
  <si>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</si>
  <si>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</si>
  <si>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</si>
  <si>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</si>
  <si>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Stavební část</t>
  </si>
  <si>
    <t>STA</t>
  </si>
  <si>
    <t>1</t>
  </si>
  <si>
    <t>{e6788ade-44f7-459f-ae6a-bed6b5c099ae}</t>
  </si>
  <si>
    <t>2</t>
  </si>
  <si>
    <t>SO 02</t>
  </si>
  <si>
    <t>Zdravotechnika</t>
  </si>
  <si>
    <t>{002b2b8a-b8d2-44f6-bd29-3048c1b7df16}</t>
  </si>
  <si>
    <t>SO 03</t>
  </si>
  <si>
    <t>Vytápění</t>
  </si>
  <si>
    <t>{69623cf7-9fe0-49e0-b651-4f86dd34a0a2}</t>
  </si>
  <si>
    <t>SO 04</t>
  </si>
  <si>
    <t>Vzduchotechnika</t>
  </si>
  <si>
    <t>{27781d0e-202e-47a5-80ad-69e7bcf1a5b5}</t>
  </si>
  <si>
    <t>SO 05</t>
  </si>
  <si>
    <t>Plynová zařízení</t>
  </si>
  <si>
    <t>{c9914fd7-16b0-469c-a29b-dacfea535046}</t>
  </si>
  <si>
    <t>SO 06</t>
  </si>
  <si>
    <t>MaR</t>
  </si>
  <si>
    <t>{62d6c025-fe03-4f94-97c7-161c0733728f}</t>
  </si>
  <si>
    <t>SO 07</t>
  </si>
  <si>
    <t>Elektroinstalace</t>
  </si>
  <si>
    <t>{3ba12a60-6888-459f-abfd-6e0a2dd7b616}</t>
  </si>
  <si>
    <t>KRYCÍ LIST SOUPISU PRACÍ</t>
  </si>
  <si>
    <t>Objekt:</t>
  </si>
  <si>
    <t>SO 01 - Stavební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</si>
  <si>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</si>
  <si>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</si>
  <si>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</si>
  <si>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</si>
  <si>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</si>
  <si>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</si>
  <si>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</si>
  <si>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</si>
  <si>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</si>
  <si>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</si>
  <si>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</si>
  <si>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</si>
  <si>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</si>
  <si>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</si>
  <si>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</si>
  <si>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</si>
  <si>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</si>
  <si>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</si>
  <si>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783 - Dokončovací práce - nátěry</t>
  </si>
  <si>
    <t xml:space="preserve">    784 - Malby</t>
  </si>
  <si>
    <t>VRN - Vedlejší rozpočtové náklady</t>
  </si>
  <si>
    <t xml:space="preserve">    VRN3 - Zařízení staveniště</t>
  </si>
  <si>
    <t xml:space="preserve">    VRN5 - Finanční náklady</t>
  </si>
  <si>
    <t xml:space="preserve">    VRN6 - Územní vlivy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</si>
  <si>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</si>
  <si>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</si>
  <si>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</si>
  <si>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</si>
  <si>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</si>
  <si>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</si>
  <si>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</si>
  <si>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</si>
  <si>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</si>
  <si>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</si>
  <si>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</si>
  <si>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</si>
  <si>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</si>
  <si>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</si>
  <si>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</si>
  <si>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</si>
  <si>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</si>
  <si>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</si>
  <si>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</si>
  <si>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</si>
  <si>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310239211</t>
  </si>
  <si>
    <t>Zazdívka otvorů pl přes 1 do 4 m2 ve zdivu nadzákladovém cihlami pálenými na MVC</t>
  </si>
  <si>
    <t>m3</t>
  </si>
  <si>
    <t>4</t>
  </si>
  <si>
    <t>-824166665</t>
  </si>
  <si>
    <t>VV</t>
  </si>
  <si>
    <t>1,00*2,87*0,15</t>
  </si>
  <si>
    <t>1,80*2,87*0,10</t>
  </si>
  <si>
    <t>1,00*2,87*0,16</t>
  </si>
  <si>
    <t>0,80*2,87*0,10</t>
  </si>
  <si>
    <t>Součet</t>
  </si>
  <si>
    <t>317168056</t>
  </si>
  <si>
    <t>Překlad keramický vysoký v 238 mm dl 2250 mm</t>
  </si>
  <si>
    <t>kus</t>
  </si>
  <si>
    <t>-2128764782</t>
  </si>
  <si>
    <t>3,00</t>
  </si>
  <si>
    <t>317168061.WNR</t>
  </si>
  <si>
    <t>Překlad vysoký Porotherm KP 7 dl 3500 mm</t>
  </si>
  <si>
    <t>1415987903</t>
  </si>
  <si>
    <t>4,00</t>
  </si>
  <si>
    <t>317941123</t>
  </si>
  <si>
    <t>Osazování ocelových válcovaných nosníků na zdivu I, IE, U, UE nebo L přes č. 14 do č. 22 nebo výšky do 220 mm</t>
  </si>
  <si>
    <t>t</t>
  </si>
  <si>
    <t>1582003522</t>
  </si>
  <si>
    <t>průvlaky:</t>
  </si>
  <si>
    <t>(3,20+2,30+3,40)*0,0262</t>
  </si>
  <si>
    <t>5</t>
  </si>
  <si>
    <t>M</t>
  </si>
  <si>
    <t>13010722</t>
  </si>
  <si>
    <t>ocel profilová jakost S235JR (11 375) průřez I (IPN) 200</t>
  </si>
  <si>
    <t>8</t>
  </si>
  <si>
    <t>128153841</t>
  </si>
  <si>
    <t>6</t>
  </si>
  <si>
    <t>Úpravy povrchů, podlahy a osazování výplní</t>
  </si>
  <si>
    <t>612131101</t>
  </si>
  <si>
    <t>Cementový postřik vnitřních stěn nanášený celoplošně ručně</t>
  </si>
  <si>
    <t>m2</t>
  </si>
  <si>
    <t>-1695982770</t>
  </si>
  <si>
    <t>1,00*2,87*2,00</t>
  </si>
  <si>
    <t>1,80*2,87*2,00</t>
  </si>
  <si>
    <t>0,80*2,87*2,00</t>
  </si>
  <si>
    <t>7</t>
  </si>
  <si>
    <t>612311131</t>
  </si>
  <si>
    <t>Potažení vnitřních stěn vápenným štukem tloušťky do 3 mm</t>
  </si>
  <si>
    <t>1948545280</t>
  </si>
  <si>
    <t>612315417</t>
  </si>
  <si>
    <t>Oprava vnitřní vápenné hladké omítky stěn v rozsahu plochy přes 10 do 30 % s celoplošným přeštukováním</t>
  </si>
  <si>
    <t>2060909677</t>
  </si>
  <si>
    <t>(5,349+5,349+5,349+5,349+11,35+11,35+5,30+5,30+1,43+1,43+1,43+1,43+0,60+0,40+0,40+0,40+0,40)*2,87</t>
  </si>
  <si>
    <t>-0,80*1,97*2,00</t>
  </si>
  <si>
    <t>-1,00*1,97</t>
  </si>
  <si>
    <t>-0,90*1,97</t>
  </si>
  <si>
    <t>-1,53*2,87</t>
  </si>
  <si>
    <t>-2,60*2,50</t>
  </si>
  <si>
    <t>1,55*2,87</t>
  </si>
  <si>
    <t>-1,00*2,87</t>
  </si>
  <si>
    <t>-26,404</t>
  </si>
  <si>
    <t>9</t>
  </si>
  <si>
    <t>612323111</t>
  </si>
  <si>
    <t>Vápenocementová omítka hladkých vnitřních stěn tloušťky do 5 mm nanášená ručně</t>
  </si>
  <si>
    <t>-883274877</t>
  </si>
  <si>
    <t>10</t>
  </si>
  <si>
    <t>612323191</t>
  </si>
  <si>
    <t>Příplatek k vápenocementové omítce hladkých vnitřních stěn za každý další 1 mm tloušťky ručně</t>
  </si>
  <si>
    <t>2000085946</t>
  </si>
  <si>
    <t>21,812*3 'Přepočtené koeficientem množství</t>
  </si>
  <si>
    <t>11</t>
  </si>
  <si>
    <t>619991011</t>
  </si>
  <si>
    <t>Obalení konstrukcí a prvků fólií přilepenou lepící páskou</t>
  </si>
  <si>
    <t>2057360085</t>
  </si>
  <si>
    <t>0,80*1,97*2,00</t>
  </si>
  <si>
    <t>1,00*1,97*2,00</t>
  </si>
  <si>
    <t>0,90*1,97*2,00</t>
  </si>
  <si>
    <t>1,53*3,00</t>
  </si>
  <si>
    <t>2,60*2,50</t>
  </si>
  <si>
    <t>12</t>
  </si>
  <si>
    <t>619995001</t>
  </si>
  <si>
    <t>Začištění omítek kolem oken, dveří, podlah nebo obkladů</t>
  </si>
  <si>
    <t>soubor</t>
  </si>
  <si>
    <t>-911472252</t>
  </si>
  <si>
    <t>1,00</t>
  </si>
  <si>
    <t>13</t>
  </si>
  <si>
    <t>631311125</t>
  </si>
  <si>
    <t>Mazanina tl přes 80 do 120 mm z betonu prostého bez zvýšených nároků na prostředí tř. C 20/25</t>
  </si>
  <si>
    <t>-76121226</t>
  </si>
  <si>
    <t>71,724*0,09</t>
  </si>
  <si>
    <t>14</t>
  </si>
  <si>
    <t>631362021</t>
  </si>
  <si>
    <t>Výztuž mazanin svařovanou sítí z drátů Kari</t>
  </si>
  <si>
    <t>16</t>
  </si>
  <si>
    <t>1208231111</t>
  </si>
  <si>
    <t>7,5555*0,06</t>
  </si>
  <si>
    <t>632441113</t>
  </si>
  <si>
    <t>Potěr anhydritový samonivelační tl přes 30 do 40 mm ze suchých směsí</t>
  </si>
  <si>
    <t>-174674193</t>
  </si>
  <si>
    <t>64,69</t>
  </si>
  <si>
    <t>4,46</t>
  </si>
  <si>
    <t>1,80*1,43</t>
  </si>
  <si>
    <t>632450133</t>
  </si>
  <si>
    <t>Vyrovnávací cementový potěr tl přes 30 do 40 mm ze suchých směsí provedený v ploše</t>
  </si>
  <si>
    <t>111437949</t>
  </si>
  <si>
    <t>Ostatní konstrukce a práce, bourání</t>
  </si>
  <si>
    <t>17</t>
  </si>
  <si>
    <t>952901111</t>
  </si>
  <si>
    <t>Vyčištění budov o výšce podlaží do 4 m</t>
  </si>
  <si>
    <t>-2049123855</t>
  </si>
  <si>
    <t>18</t>
  </si>
  <si>
    <t>96-01</t>
  </si>
  <si>
    <t>Vybourání vstupních dveří vč. likvidace na skládce</t>
  </si>
  <si>
    <t>kpl</t>
  </si>
  <si>
    <t>1162118908</t>
  </si>
  <si>
    <t>19</t>
  </si>
  <si>
    <t>962031133</t>
  </si>
  <si>
    <t>Bourání příček z cihel pálených na MVC tl do 150 mm</t>
  </si>
  <si>
    <t>1190757369</t>
  </si>
  <si>
    <t>(1,10+3,45+2,44+0,89+0,15+2,14+1,34+1,35)*2,87</t>
  </si>
  <si>
    <t>-0,98*2,01</t>
  </si>
  <si>
    <t>-0,80*1,97</t>
  </si>
  <si>
    <t>20</t>
  </si>
  <si>
    <t>962032231</t>
  </si>
  <si>
    <t>Bourání zdiva z cihel pálených nebo vápenopískových na MV nebo MVC přes 1 m3</t>
  </si>
  <si>
    <t>1248093997</t>
  </si>
  <si>
    <t>3,05*2,87*0,50</t>
  </si>
  <si>
    <t>2,50*2,87*0,30</t>
  </si>
  <si>
    <t>2,60*2,50*0,50</t>
  </si>
  <si>
    <t>1,50*0,30*0,50</t>
  </si>
  <si>
    <t>965042241</t>
  </si>
  <si>
    <t>Bourání mazanin betonových tl. nad 10 cm, nad 4 m2</t>
  </si>
  <si>
    <t>388961933</t>
  </si>
  <si>
    <t>71,724*0,30</t>
  </si>
  <si>
    <t>22</t>
  </si>
  <si>
    <t>965081213</t>
  </si>
  <si>
    <t>Bourání podlah z dlaždic keramických nebo xylolitových tl do 10 mm plochy přes 1 m2</t>
  </si>
  <si>
    <t>-1501600231</t>
  </si>
  <si>
    <t>71,724</t>
  </si>
  <si>
    <t>23</t>
  </si>
  <si>
    <t>968072455</t>
  </si>
  <si>
    <t>Vybourání dveřních zárubní pl. do 2 m2</t>
  </si>
  <si>
    <t>1180899573</t>
  </si>
  <si>
    <t>0,90*1,97*3,00</t>
  </si>
  <si>
    <t>24</t>
  </si>
  <si>
    <t>968062456</t>
  </si>
  <si>
    <t>Vybourání dřevěných dveřních zárubní pl přes 2 m2</t>
  </si>
  <si>
    <t>167357355</t>
  </si>
  <si>
    <t>1,50*1,97</t>
  </si>
  <si>
    <t>997</t>
  </si>
  <si>
    <t>Přesun sutě</t>
  </si>
  <si>
    <t>25</t>
  </si>
  <si>
    <t>997002611</t>
  </si>
  <si>
    <t>Nakládání suti a vybouraných hmot</t>
  </si>
  <si>
    <t>1105353878</t>
  </si>
  <si>
    <t>26</t>
  </si>
  <si>
    <t>997013111</t>
  </si>
  <si>
    <t>Vnitrostaveništní doprava suti a vybouraných hmot pro budovy v do 6 m s použitím mechanizace</t>
  </si>
  <si>
    <t>-1965796351</t>
  </si>
  <si>
    <t>27</t>
  </si>
  <si>
    <t>997013219</t>
  </si>
  <si>
    <t>Příplatek k vnitrostaveništní dopravě suti a vybouraných hmot za zvětšenou dopravu suti ZKD 10 m</t>
  </si>
  <si>
    <t>-1774613207</t>
  </si>
  <si>
    <t>28</t>
  </si>
  <si>
    <t>997013501</t>
  </si>
  <si>
    <t>Odvoz suti a vybouraných hmot na skládku nebo meziskládku do 1 km se složením</t>
  </si>
  <si>
    <t>376959422</t>
  </si>
  <si>
    <t>29</t>
  </si>
  <si>
    <t>997013509</t>
  </si>
  <si>
    <t>Příplatek k odvozu suti a vybouraných hmot na skládku ZKD 1 km přes 1 km</t>
  </si>
  <si>
    <t>1146037999</t>
  </si>
  <si>
    <t>30</t>
  </si>
  <si>
    <t>997013631</t>
  </si>
  <si>
    <t>Poplatek za uložení na skládce (skládkovné) stavebního odpadu směsného kód odpadu 17 09 04</t>
  </si>
  <si>
    <t>1586412529</t>
  </si>
  <si>
    <t>998</t>
  </si>
  <si>
    <t>Přesun hmot</t>
  </si>
  <si>
    <t>31</t>
  </si>
  <si>
    <t>998011001</t>
  </si>
  <si>
    <t>Přesun hmot pro budovy zděné výšky do 6 m</t>
  </si>
  <si>
    <t>1811918592</t>
  </si>
  <si>
    <t>PSV</t>
  </si>
  <si>
    <t>Práce a dodávky PSV</t>
  </si>
  <si>
    <t>711</t>
  </si>
  <si>
    <t>Izolace proti vodě, vlhkosti a plynům</t>
  </si>
  <si>
    <t>32</t>
  </si>
  <si>
    <t>711111001</t>
  </si>
  <si>
    <t>Izolace proti vlhkosti vodor. nátěr ALP za studena 1x nátěr - včetně dodávky penetračního laku ALP</t>
  </si>
  <si>
    <t>402982327</t>
  </si>
  <si>
    <t>33</t>
  </si>
  <si>
    <t>111631500</t>
  </si>
  <si>
    <t>lak penetrační asfaltový</t>
  </si>
  <si>
    <t>1198179871</t>
  </si>
  <si>
    <t>71,724*0,00035</t>
  </si>
  <si>
    <t>34</t>
  </si>
  <si>
    <t>711141559</t>
  </si>
  <si>
    <t>Izolace proti vlhk. vodorovná pásy přitavením 1 vrstva - včetně dod. Glastek 40 special mineral</t>
  </si>
  <si>
    <t>181324773</t>
  </si>
  <si>
    <t>35</t>
  </si>
  <si>
    <t>DEK.1010301469</t>
  </si>
  <si>
    <t>GLASTEK AL 40 MINERAL (role/7,5m2)</t>
  </si>
  <si>
    <t>-1310136041</t>
  </si>
  <si>
    <t>71,724*1,15 'Přepočtené koeficientem množství</t>
  </si>
  <si>
    <t>36</t>
  </si>
  <si>
    <t>998711201</t>
  </si>
  <si>
    <t>Přesun hmot procentní pro izolace proti vodě, vlhkosti a plynům v objektech v do 6 m</t>
  </si>
  <si>
    <t>%</t>
  </si>
  <si>
    <t>1374037039</t>
  </si>
  <si>
    <t>713</t>
  </si>
  <si>
    <t>Izolace tepelné</t>
  </si>
  <si>
    <t>37</t>
  </si>
  <si>
    <t>713121111</t>
  </si>
  <si>
    <t>Izolace tepelná podlah na sucho, jednovrstvá</t>
  </si>
  <si>
    <t>2105758096</t>
  </si>
  <si>
    <t>38</t>
  </si>
  <si>
    <t>28372326</t>
  </si>
  <si>
    <t>deska EPS 150 pro konstrukce s vysokým zatížením λ=0,035</t>
  </si>
  <si>
    <t>-1874503125</t>
  </si>
  <si>
    <t>71,794*0,10*1,10</t>
  </si>
  <si>
    <t>39</t>
  </si>
  <si>
    <t>713191132</t>
  </si>
  <si>
    <t>Montáž izolace tepelné podlah, stropů vrchem nebo střech překrytí separační fólií z PE</t>
  </si>
  <si>
    <t>-1814535579</t>
  </si>
  <si>
    <t>40</t>
  </si>
  <si>
    <t>FTR.32100569</t>
  </si>
  <si>
    <t>PE parozábrana FATRAPAR tl. 0,20 mm</t>
  </si>
  <si>
    <t>-27741254</t>
  </si>
  <si>
    <t>71,724*1,1655 'Přepočtené koeficientem množství</t>
  </si>
  <si>
    <t>41</t>
  </si>
  <si>
    <t>998713201</t>
  </si>
  <si>
    <t>Přesun hmot pro izolace tepelné, výšky do 6 m</t>
  </si>
  <si>
    <t>2143304952</t>
  </si>
  <si>
    <t>763</t>
  </si>
  <si>
    <t>Konstrukce suché výstavby</t>
  </si>
  <si>
    <t>42</t>
  </si>
  <si>
    <t>763131412</t>
  </si>
  <si>
    <t>SDK podhled desky 1xA 12,5 s izolací dvouvrstvá spodní kce profil CD+UD</t>
  </si>
  <si>
    <t>-896111762</t>
  </si>
  <si>
    <t>43</t>
  </si>
  <si>
    <t>763164611</t>
  </si>
  <si>
    <t>SDK obklad kcí tvaru U š do 0,6 m desky 1xA 12,5</t>
  </si>
  <si>
    <t>m</t>
  </si>
  <si>
    <t>-186052310</t>
  </si>
  <si>
    <t>3,20+2,30+3,40</t>
  </si>
  <si>
    <t>44</t>
  </si>
  <si>
    <t>763164711</t>
  </si>
  <si>
    <t>SDK obklad kcí uzavřeného tvaru š do 0,8 m desky 1xA 12,5</t>
  </si>
  <si>
    <t>-27849854</t>
  </si>
  <si>
    <t>45</t>
  </si>
  <si>
    <t>998763401</t>
  </si>
  <si>
    <t>Přesun hmot procentní pro sádrokartonové konstrukce v objektech v do 6 m</t>
  </si>
  <si>
    <t>-1520191906</t>
  </si>
  <si>
    <t>766</t>
  </si>
  <si>
    <t>Konstrukce truhlářské</t>
  </si>
  <si>
    <t>46</t>
  </si>
  <si>
    <t>766001002</t>
  </si>
  <si>
    <t>D+M jednokřídlých dveří + zárubní + kování do skladu -  dle výběru investora</t>
  </si>
  <si>
    <t>2137462856</t>
  </si>
  <si>
    <t>47</t>
  </si>
  <si>
    <t>766260250</t>
  </si>
  <si>
    <t>D+M okna dřevěného 2600/2500 mm, 3 sklo, dle výběru investora</t>
  </si>
  <si>
    <t>-158101122</t>
  </si>
  <si>
    <t>48</t>
  </si>
  <si>
    <t>766660112</t>
  </si>
  <si>
    <t>Montáž dveřních křídel otvíravých dvoukřídlových š přes 1,45 m do dřevěné rámové zárubně</t>
  </si>
  <si>
    <t>-187489459</t>
  </si>
  <si>
    <t>49</t>
  </si>
  <si>
    <t>766691914</t>
  </si>
  <si>
    <t>Vyvěšení nebo zavěšení dřevěných křídel dveří pl do 2 m2</t>
  </si>
  <si>
    <t>2012143279</t>
  </si>
  <si>
    <t>50</t>
  </si>
  <si>
    <t>766691915</t>
  </si>
  <si>
    <t>Vyvěšení nebo zavěšení dřevěných křídel dveří pl přes 2 m2</t>
  </si>
  <si>
    <t>1110718644</t>
  </si>
  <si>
    <t>2,00</t>
  </si>
  <si>
    <t>51</t>
  </si>
  <si>
    <t>998766201</t>
  </si>
  <si>
    <t>Přesun hmot procentní pro kce truhlářské v objektech v do 6 m</t>
  </si>
  <si>
    <t>-1533285581</t>
  </si>
  <si>
    <t>771</t>
  </si>
  <si>
    <t>Podlahy z dlaždic</t>
  </si>
  <si>
    <t>52</t>
  </si>
  <si>
    <t>771111011</t>
  </si>
  <si>
    <t>Vysátí podkladu před pokládkou dlažby</t>
  </si>
  <si>
    <t>1552265885</t>
  </si>
  <si>
    <t>53</t>
  </si>
  <si>
    <t>771121011</t>
  </si>
  <si>
    <t>Nátěr penetrační na podlahu</t>
  </si>
  <si>
    <t>1571910005</t>
  </si>
  <si>
    <t>54</t>
  </si>
  <si>
    <t>771574153</t>
  </si>
  <si>
    <t>Montáž podlah keramických velkoformátových hladkých lepených flexibilním lepidlem přes 2 do 4 ks/m2</t>
  </si>
  <si>
    <t>1350211166</t>
  </si>
  <si>
    <t>55</t>
  </si>
  <si>
    <t>59761008</t>
  </si>
  <si>
    <t>dlažba velkoformátová keramická slinutá hladká do interiéru i exteriéru přes 2 do 4ks/m2 včetně soklu</t>
  </si>
  <si>
    <t>1502046470</t>
  </si>
  <si>
    <t>71,724*1,3 'Přepočtené koeficientem množství</t>
  </si>
  <si>
    <t>56</t>
  </si>
  <si>
    <t>998771201</t>
  </si>
  <si>
    <t>Přesun hmot pro podlahy z dlaždic, výšky do 6 m</t>
  </si>
  <si>
    <t>831733596</t>
  </si>
  <si>
    <t>776</t>
  </si>
  <si>
    <t>Podlahy povlakové</t>
  </si>
  <si>
    <t>57</t>
  </si>
  <si>
    <t>776141112</t>
  </si>
  <si>
    <t>Stěrka podlahová nivelační pro vyrovnání podkladu povlakových podlah pevnosti 20 MPa tl přes 3 do 5 mm</t>
  </si>
  <si>
    <t>-1803748317</t>
  </si>
  <si>
    <t>58</t>
  </si>
  <si>
    <t>998776201</t>
  </si>
  <si>
    <t>Přesun hmot procentní pro podlahy povlakové v objektech v do 6 m</t>
  </si>
  <si>
    <t>-8338922</t>
  </si>
  <si>
    <t>783</t>
  </si>
  <si>
    <t>Dokončovací práce - nátěry</t>
  </si>
  <si>
    <t>59</t>
  </si>
  <si>
    <t>783101203</t>
  </si>
  <si>
    <t>Jemné obroušení podkladu truhlářských konstrukcí před provedením nátěru</t>
  </si>
  <si>
    <t>-1844322340</t>
  </si>
  <si>
    <t>1,58*3,00*2,00</t>
  </si>
  <si>
    <t>60</t>
  </si>
  <si>
    <t>783101401</t>
  </si>
  <si>
    <t>Ometení podkladu truhlářských konstrukcí před provedením nátěru</t>
  </si>
  <si>
    <t>881673792</t>
  </si>
  <si>
    <t>61</t>
  </si>
  <si>
    <t>783122131</t>
  </si>
  <si>
    <t>Plošné (plné) tmelení truhlářských konstrukcí včetně přebroušení disperzním tmelem</t>
  </si>
  <si>
    <t>-1468820493</t>
  </si>
  <si>
    <t>62</t>
  </si>
  <si>
    <t>783168211</t>
  </si>
  <si>
    <t>Lakovací dvojnásobný olejový nátěr truhlářských konstrukcí s mezibroušením</t>
  </si>
  <si>
    <t>1294891619</t>
  </si>
  <si>
    <t>784</t>
  </si>
  <si>
    <t>Malby</t>
  </si>
  <si>
    <t>63</t>
  </si>
  <si>
    <t>784111001</t>
  </si>
  <si>
    <t>Oprášení (ometení ) podkladu v místnostech v do 3,80 m</t>
  </si>
  <si>
    <t>-1579211656</t>
  </si>
  <si>
    <t>stěny:</t>
  </si>
  <si>
    <t>134,227+26,404</t>
  </si>
  <si>
    <t>strop:</t>
  </si>
  <si>
    <t>64</t>
  </si>
  <si>
    <t>784181101</t>
  </si>
  <si>
    <t>Základní akrylátová jednonásobná bezbarvá penetrace podkladu v místnostech v do 3,80 m</t>
  </si>
  <si>
    <t>396152555</t>
  </si>
  <si>
    <t>65</t>
  </si>
  <si>
    <t>784211101</t>
  </si>
  <si>
    <t>Dvojnásobné bílé malby ze směsí za mokra výborně oděruvzdorných v místnostech v do 3,80 m</t>
  </si>
  <si>
    <t>744069434</t>
  </si>
  <si>
    <t>VRN</t>
  </si>
  <si>
    <t>Vedlejší rozpočtové náklady</t>
  </si>
  <si>
    <t>VRN3</t>
  </si>
  <si>
    <t>Zařízení staveniště</t>
  </si>
  <si>
    <t>66</t>
  </si>
  <si>
    <t>030001897</t>
  </si>
  <si>
    <t>1024</t>
  </si>
  <si>
    <t>-1683716022</t>
  </si>
  <si>
    <t>VRN5</t>
  </si>
  <si>
    <t>Finanční náklady</t>
  </si>
  <si>
    <t>67</t>
  </si>
  <si>
    <t>052002000</t>
  </si>
  <si>
    <t>Finanční rezerva - na nepředpokádané konstrukce - částka 75.000,- , bude účtována dle skutečnosti</t>
  </si>
  <si>
    <t>-962449538</t>
  </si>
  <si>
    <t>VRN6</t>
  </si>
  <si>
    <t>Územní vlivy</t>
  </si>
  <si>
    <t>68</t>
  </si>
  <si>
    <t>065002099</t>
  </si>
  <si>
    <t>Mimostaveništní doprava</t>
  </si>
  <si>
    <t>1021535806</t>
  </si>
  <si>
    <t>VRN7</t>
  </si>
  <si>
    <t>Provozní vlivy</t>
  </si>
  <si>
    <t>69</t>
  </si>
  <si>
    <t>070001000</t>
  </si>
  <si>
    <t>875977528</t>
  </si>
  <si>
    <t>SO 02 - Zdravotechnika</t>
  </si>
  <si>
    <t>D1 - Trubní materiál</t>
  </si>
  <si>
    <t>D10 - Likvidace odpadu</t>
  </si>
  <si>
    <t>D11 - Zařizovací předměty - montáž</t>
  </si>
  <si>
    <t>D12 - Zařizovací předměty - dodávka</t>
  </si>
  <si>
    <t xml:space="preserve">D2 - </t>
  </si>
  <si>
    <t>D3 - Tepelné izolace</t>
  </si>
  <si>
    <t>D4 - Armatury</t>
  </si>
  <si>
    <t>D5 - Příprava TUV</t>
  </si>
  <si>
    <t>D6 - Pomocné práce</t>
  </si>
  <si>
    <t>D7 - Funkční zkoušky</t>
  </si>
  <si>
    <t>D8 - Zápachové uzávěrky, větrací hlavice</t>
  </si>
  <si>
    <t>D9 - Demontáž</t>
  </si>
  <si>
    <t>D1</t>
  </si>
  <si>
    <t>Trubní materiál</t>
  </si>
  <si>
    <t>720100</t>
  </si>
  <si>
    <t>trubka PP-RCT EVO (S4) D 20x2,3 SDR9 PN22 - celoplastová trubka z polypropylenu PP-RCT-EVO - včetně základních tvarovek</t>
  </si>
  <si>
    <t>-1106795768</t>
  </si>
  <si>
    <t>720101</t>
  </si>
  <si>
    <t>podpůrný žlab pozink průměr 20×2m</t>
  </si>
  <si>
    <t>ks</t>
  </si>
  <si>
    <t>-18037704</t>
  </si>
  <si>
    <t>720102</t>
  </si>
  <si>
    <t>montáž potrubí PPR D20 - D32 (montáž - cena za metr)</t>
  </si>
  <si>
    <t>-432696401</t>
  </si>
  <si>
    <t>720103</t>
  </si>
  <si>
    <t>nástěnné koleno D20x1/2"</t>
  </si>
  <si>
    <t>1762902769</t>
  </si>
  <si>
    <t>720104</t>
  </si>
  <si>
    <t>montáž nástěnného kolena D20, D25</t>
  </si>
  <si>
    <t>1728748058</t>
  </si>
  <si>
    <t>720105</t>
  </si>
  <si>
    <t>přechodka s kovovým závitem vnitřním D20x1/2"</t>
  </si>
  <si>
    <t>-1671760048</t>
  </si>
  <si>
    <t>720106</t>
  </si>
  <si>
    <t>montáž přechodky s kovovým závitem D20, D25, D32</t>
  </si>
  <si>
    <t>1497740862</t>
  </si>
  <si>
    <t>720107</t>
  </si>
  <si>
    <t>upevňovací a nosný materiál</t>
  </si>
  <si>
    <t>soub.</t>
  </si>
  <si>
    <t>1061584362</t>
  </si>
  <si>
    <t>720123</t>
  </si>
  <si>
    <t>Vnitřní odpadní systém HT (polypropylen, těžkovznítitelný dle DIN4102) - včetně základních tvarovek - HTEM 50</t>
  </si>
  <si>
    <t>1907287063</t>
  </si>
  <si>
    <t>720124</t>
  </si>
  <si>
    <t>montáž potrubí HT (montáž - cena za metr)</t>
  </si>
  <si>
    <t>343613934</t>
  </si>
  <si>
    <t>720125</t>
  </si>
  <si>
    <t>vyvedení odpadních výustek - DN 50</t>
  </si>
  <si>
    <t>-431499428</t>
  </si>
  <si>
    <t>720126</t>
  </si>
  <si>
    <t>-934077537</t>
  </si>
  <si>
    <t>D10</t>
  </si>
  <si>
    <t>Likvidace odpadu</t>
  </si>
  <si>
    <t>720137</t>
  </si>
  <si>
    <t>Odvoz suti a vybouraných hmot z meziskládky na skládku do 1km s naložením a se složením</t>
  </si>
  <si>
    <t>tun</t>
  </si>
  <si>
    <t>1917277426</t>
  </si>
  <si>
    <t>720138</t>
  </si>
  <si>
    <t>-970826658</t>
  </si>
  <si>
    <t>720139</t>
  </si>
  <si>
    <t>-961755846</t>
  </si>
  <si>
    <t>D11</t>
  </si>
  <si>
    <t>Zařizovací předměty - montáž</t>
  </si>
  <si>
    <t>720136.1</t>
  </si>
  <si>
    <t>umyvadlo, umývátko - montáž umyvadla, sifonu, vod. baterie, rohových ventilů, výpusti</t>
  </si>
  <si>
    <t>-256802468</t>
  </si>
  <si>
    <t>720137.1</t>
  </si>
  <si>
    <t>umyvadlo - demontáž</t>
  </si>
  <si>
    <t>1645807580</t>
  </si>
  <si>
    <t>720138.1</t>
  </si>
  <si>
    <t>dřez nerezový / keramický - montáž sifonu, vodovodní baterie, rohových ventilů</t>
  </si>
  <si>
    <t>-2057602849</t>
  </si>
  <si>
    <t>D12</t>
  </si>
  <si>
    <t>Zařizovací předměty - dodávka</t>
  </si>
  <si>
    <t>720139.1</t>
  </si>
  <si>
    <t>Rohový regulační ventil Schell Comfort</t>
  </si>
  <si>
    <t>320025665</t>
  </si>
  <si>
    <t>D2</t>
  </si>
  <si>
    <t>720108</t>
  </si>
  <si>
    <t>přemístění požárního hydrantu, hydrantové skříně - potrubí 6/4", pozinkované</t>
  </si>
  <si>
    <t>-1825682790</t>
  </si>
  <si>
    <t>720140</t>
  </si>
  <si>
    <t>Páková dřezová baterie Grohe Eurodisc</t>
  </si>
  <si>
    <t>1556896892</t>
  </si>
  <si>
    <t>720141</t>
  </si>
  <si>
    <t>-226585160</t>
  </si>
  <si>
    <t>D3</t>
  </si>
  <si>
    <t>Tepelné izolace</t>
  </si>
  <si>
    <t>720109</t>
  </si>
  <si>
    <t>tepelná izolace potrubí z pěnového polyetylenu - 22 x tl. 10 mm</t>
  </si>
  <si>
    <t>805900089</t>
  </si>
  <si>
    <t>720110</t>
  </si>
  <si>
    <t>montáž tepelná izolace potrubí z pěnového polyetylenu</t>
  </si>
  <si>
    <t>780343023</t>
  </si>
  <si>
    <t>D4</t>
  </si>
  <si>
    <t>Armatury</t>
  </si>
  <si>
    <t>720111</t>
  </si>
  <si>
    <t>Kulový kohout, niklovaná mosaz, vnitřní závit, páka, dotažitelná ucpávka, PN 10, 150°C  - R250D 1/2"</t>
  </si>
  <si>
    <t>-1113252749</t>
  </si>
  <si>
    <t>720112</t>
  </si>
  <si>
    <t>ventil vypouštěcí s hadicovou vývodkou, niklovaná mosaz R608 - 1/2"</t>
  </si>
  <si>
    <t>105488846</t>
  </si>
  <si>
    <t>720113</t>
  </si>
  <si>
    <t>zpětná klapka, závitové provedení, mosaz, EURA těžká - DN15 (1/2")</t>
  </si>
  <si>
    <t>1124036476</t>
  </si>
  <si>
    <t>720114</t>
  </si>
  <si>
    <t>ventil pojistný 1/2", T-3160.D DN15, G 1/2". Pojistný přetlak 0,67 Mpa</t>
  </si>
  <si>
    <t>197058476</t>
  </si>
  <si>
    <t>720115</t>
  </si>
  <si>
    <t>montáž armatury - 1 závity - od 1/2" do 1"</t>
  </si>
  <si>
    <t>1362924110</t>
  </si>
  <si>
    <t>720116</t>
  </si>
  <si>
    <t>montáž armatury - 2 závity - od 1/2" do 1"</t>
  </si>
  <si>
    <t>1468132305</t>
  </si>
  <si>
    <t>D5</t>
  </si>
  <si>
    <t>Příprava TUV</t>
  </si>
  <si>
    <t>720117</t>
  </si>
  <si>
    <t>maloobjemový zásobníkový elektrický ohřívač vody pro jedno odběrné místo pro umístění pod odběrní místo - TO5.1 IN - 4,6 litrů, 1,5kW/230V</t>
  </si>
  <si>
    <t>1173954279</t>
  </si>
  <si>
    <t>720118</t>
  </si>
  <si>
    <t>montáž zásobníkového ohřívače vody do 5 litrů objemu</t>
  </si>
  <si>
    <t>-71468375</t>
  </si>
  <si>
    <t>D6</t>
  </si>
  <si>
    <t>Pomocné práce</t>
  </si>
  <si>
    <t>720119</t>
  </si>
  <si>
    <t>sekání spáry ve zdivu - hl. 10cm, š. 15cm</t>
  </si>
  <si>
    <t>-336292653</t>
  </si>
  <si>
    <t>720120</t>
  </si>
  <si>
    <t>sekání niky ve zdivu pro požární hydrant - hl. 30cm, š. 70cm, v. 70cm</t>
  </si>
  <si>
    <t>-2101991285</t>
  </si>
  <si>
    <t>720121</t>
  </si>
  <si>
    <t>průraz stěnou do prům. 50mm</t>
  </si>
  <si>
    <t>-1433626545</t>
  </si>
  <si>
    <t>720132</t>
  </si>
  <si>
    <t>sekání spáry ve zdivu - hl. 15cm, š. 15cm</t>
  </si>
  <si>
    <t>-132719188</t>
  </si>
  <si>
    <t>720133</t>
  </si>
  <si>
    <t>spára pro kanalizaci vedenou v podlaze, betonová mazanina - hl. 15cm, š. 15cm</t>
  </si>
  <si>
    <t>-1573299694</t>
  </si>
  <si>
    <t>720134</t>
  </si>
  <si>
    <t>průraz stěnou do prům. 125mm</t>
  </si>
  <si>
    <t>-1880454515</t>
  </si>
  <si>
    <t>D7</t>
  </si>
  <si>
    <t>Funkční zkoušky</t>
  </si>
  <si>
    <t>720122</t>
  </si>
  <si>
    <t>vodovodní potrubí - tlaková zkouška, propláchnutí, dezinfekce potrubí</t>
  </si>
  <si>
    <t>18626159</t>
  </si>
  <si>
    <t>720135.1</t>
  </si>
  <si>
    <t>Zkouška těsnosti potrubí kanalizace vodou - do DN200</t>
  </si>
  <si>
    <t>-1478681363</t>
  </si>
  <si>
    <t>D8</t>
  </si>
  <si>
    <t>Zápachové uzávěrky, větrací hlavice</t>
  </si>
  <si>
    <t>720127</t>
  </si>
  <si>
    <t>sifon pro odvod kondenzátu od plynového kotle, montáž na povrch, s kuličkou</t>
  </si>
  <si>
    <t>-1762669424</t>
  </si>
  <si>
    <t>720128</t>
  </si>
  <si>
    <t>montáž sifonu, montáž na povrch</t>
  </si>
  <si>
    <t>869790310</t>
  </si>
  <si>
    <t>720129</t>
  </si>
  <si>
    <t>přivzdušňovací ventil - podomítkové provedení Hutterer-Lechner HL905, DN50</t>
  </si>
  <si>
    <t>-599048775</t>
  </si>
  <si>
    <t>720130</t>
  </si>
  <si>
    <t>Hutterer-Lechner HL905.4, 125 x 125 mm, kryt k HL905, bílá</t>
  </si>
  <si>
    <t>543840794</t>
  </si>
  <si>
    <t>720131</t>
  </si>
  <si>
    <t>montáž podomítkového přivzdušňovacího ventilu</t>
  </si>
  <si>
    <t>807063565</t>
  </si>
  <si>
    <t>D9</t>
  </si>
  <si>
    <t>Demontáž</t>
  </si>
  <si>
    <t>720135</t>
  </si>
  <si>
    <t>Demontáž trubních rozvodů, odřezání konzol, tepelných izolací, odhadovaný čas 4 hodin, odhadovaná hmotnost 0,05tun</t>
  </si>
  <si>
    <t>hod</t>
  </si>
  <si>
    <t>1927914190</t>
  </si>
  <si>
    <t>720136</t>
  </si>
  <si>
    <t>přesun hmot tonážní v objektech do 6m</t>
  </si>
  <si>
    <t>-57731048</t>
  </si>
  <si>
    <t>SO 03 - Vytápění</t>
  </si>
  <si>
    <t>D1 - Dopojení nového plynového kotle PK2 na stávající otopný systém obecního úřadu a knihovny</t>
  </si>
  <si>
    <t>D2 - Dopojení nového plynového kotle PK3 na stávající otopný systém stávající prodejny</t>
  </si>
  <si>
    <t>D3 - Trubní materiál, nosný materiál, konzole, závěsy</t>
  </si>
  <si>
    <t>D4 - Tepelné izolace</t>
  </si>
  <si>
    <t>D5 - Otopná tělesa</t>
  </si>
  <si>
    <t>D6 - Armatury otopných těles</t>
  </si>
  <si>
    <t xml:space="preserve">D7 - </t>
  </si>
  <si>
    <t>D8 - Pomocné práce</t>
  </si>
  <si>
    <t>D11 - Funkční zkoušky</t>
  </si>
  <si>
    <t>Dopojení nového plynového kotle PK2 na stávající otopný systém obecního úřadu a knihovny</t>
  </si>
  <si>
    <t>730501</t>
  </si>
  <si>
    <t>Kulový kohout, niklovaná mosaz, vnitřní závit, páka, dotažitelná ucpávka, PN 10, 150°C  - R250D 1"</t>
  </si>
  <si>
    <t>730502</t>
  </si>
  <si>
    <t>magnetický odkalovací filtr MAGNETIC V6, s magnetem o síle 11 000 Gauss pro zachytávání magnetických nečistot a nerezovou filtrační vložkou 800µm, pro zachytávání nemagnetických nečistot, s vypouštěcím ventilem, průtok 3,5 m3/h, DN20, 3 bar, 90°C</t>
  </si>
  <si>
    <t>730503</t>
  </si>
  <si>
    <t>730504</t>
  </si>
  <si>
    <t>730505</t>
  </si>
  <si>
    <t>Dopojení nového plynového kotle PK3 na stávající otopný systém stávající prodejny</t>
  </si>
  <si>
    <t>730506</t>
  </si>
  <si>
    <t>730507</t>
  </si>
  <si>
    <t>730508</t>
  </si>
  <si>
    <t>730509</t>
  </si>
  <si>
    <t>730510</t>
  </si>
  <si>
    <t>Trubní materiál, nosný materiál, konzole, závěsy</t>
  </si>
  <si>
    <t>730511</t>
  </si>
  <si>
    <t>trubky Cu, polotvrdá - 15x1 (m), vč. tvarovek</t>
  </si>
  <si>
    <t>730512</t>
  </si>
  <si>
    <t>trubky Cu, polotvrdá - 18x1 (m), vč. tvarovek</t>
  </si>
  <si>
    <t>730513</t>
  </si>
  <si>
    <t>montáž potrubí Cu, kapilární pájení - pr.15 až 22mm</t>
  </si>
  <si>
    <t>730514</t>
  </si>
  <si>
    <t>vysazení odbočky na trubce Cu, polotvrdá - 28x1, kapilární pájení</t>
  </si>
  <si>
    <t>730515</t>
  </si>
  <si>
    <t>trubky Cu, polotvrdá - 28x1 (m), vč. tvarovek</t>
  </si>
  <si>
    <t>730516</t>
  </si>
  <si>
    <t>montáž potrubí Cu, kapilární pájení - pr.28 až 35mm</t>
  </si>
  <si>
    <t>730517</t>
  </si>
  <si>
    <t>730518</t>
  </si>
  <si>
    <t>tepelná izolace potrubí z pěnového polyetylenu - 15 x tl. 10 mm</t>
  </si>
  <si>
    <t>730519</t>
  </si>
  <si>
    <t>tepelná izolace potrubí z pěnového polyetylenu - 18 x tl. 10 mm</t>
  </si>
  <si>
    <t>730520</t>
  </si>
  <si>
    <t>montáž návlekové izolace pr.10 až 28mm</t>
  </si>
  <si>
    <t>Otopná tělesa</t>
  </si>
  <si>
    <t>730521</t>
  </si>
  <si>
    <t>ocel. deskové otopné těleso VENTIL KOMPAKT - 33VK/090110-6</t>
  </si>
  <si>
    <t>730522</t>
  </si>
  <si>
    <t>montáž otopného tělesa - deskového</t>
  </si>
  <si>
    <t>Armatury otopných těles</t>
  </si>
  <si>
    <t>730523</t>
  </si>
  <si>
    <t>připojovací armatury pro tělesa ventil kompakt, včetně adaptéru pro Cu15x1 - sada pro tělesa VK, rohová R388SX012-3/4"x 15</t>
  </si>
  <si>
    <t>730524</t>
  </si>
  <si>
    <t>adaptér pro Cu trubky, připojení na Euroconus - R178EX104 3/4"E x 15</t>
  </si>
  <si>
    <t>730525</t>
  </si>
  <si>
    <t>termoelektrický pohon M30x1,5mm - dodávka "zónová regulace" - část MaR</t>
  </si>
  <si>
    <t>730526</t>
  </si>
  <si>
    <t>730527</t>
  </si>
  <si>
    <t>Demotáže plynových kotlů PK2 a PK3, rozebrání, odhadovaný čas 8 hodin na kotel, odhadovaná hmotnost jednoho kotle 0,10tun</t>
  </si>
  <si>
    <t>730528</t>
  </si>
  <si>
    <t>Demontáž trubních rozvodů, odřezání konzol, tepelných izolací, odhadovaný čas 8 hodin, odhadovaná hmotnost 0,1tun</t>
  </si>
  <si>
    <t>730529</t>
  </si>
  <si>
    <t>Demontáž otopných těles, odřezání konzol,odhadovaný čas 2 hodin, odhadovaná hmotnost 0,1tun</t>
  </si>
  <si>
    <t>730529.1</t>
  </si>
  <si>
    <t>730530</t>
  </si>
  <si>
    <t>730531</t>
  </si>
  <si>
    <t>730532</t>
  </si>
  <si>
    <t>730527.1</t>
  </si>
  <si>
    <t>propláchnutí otopného systému</t>
  </si>
  <si>
    <t>730528.1</t>
  </si>
  <si>
    <t>tlaková zkouška topného systému</t>
  </si>
  <si>
    <t>70</t>
  </si>
  <si>
    <t>730529.2</t>
  </si>
  <si>
    <t>topná zkouška, zaregulování soustavy</t>
  </si>
  <si>
    <t>72</t>
  </si>
  <si>
    <t>730530.1</t>
  </si>
  <si>
    <t>napuštění otopného systému, odvzdušnění</t>
  </si>
  <si>
    <t>74</t>
  </si>
  <si>
    <t>SO 04 - Vzduchotechnika</t>
  </si>
  <si>
    <t>D1 - Vzduchotechnika - trubní materiál, tvarovky</t>
  </si>
  <si>
    <t>D2 - Vzduchotechnika - pomocný materiál</t>
  </si>
  <si>
    <t>D3 - Vzduchotechnika - funkční zkoušky</t>
  </si>
  <si>
    <t>Vzduchotechnika - trubní materiál, tvarovky</t>
  </si>
  <si>
    <t>753001</t>
  </si>
  <si>
    <t>kruhové potrubí SPIRO, materiál pozinkovaný plech - vysazené odbočky pr. 125mm</t>
  </si>
  <si>
    <t>753002</t>
  </si>
  <si>
    <t>kruhové potrubí SPIRO, materiál pozinkovaný plech, třída těsnosti B dle EN 1507 - systém SAFE - T-kus pr.150/125mm, TCPU</t>
  </si>
  <si>
    <t>753003</t>
  </si>
  <si>
    <t>montáž SPIRO potrubí - tvarovek do pr.150mm</t>
  </si>
  <si>
    <t>753004</t>
  </si>
  <si>
    <t>flexibilní Al potrubí - SEMIFLEX PROFI - pr.125mm, vícenásobným zámkem „Tripllock“</t>
  </si>
  <si>
    <t>753005</t>
  </si>
  <si>
    <t>montáž flexibilního potrubí do pr.150mm</t>
  </si>
  <si>
    <t>753006</t>
  </si>
  <si>
    <t>odvodní talířový ventil kovový, bílý RAL 9010 - SR-E 125 - ∅125mm - Lindab</t>
  </si>
  <si>
    <t>753007</t>
  </si>
  <si>
    <t>montážní rámeček VRGL - ∅125mm - Lindab</t>
  </si>
  <si>
    <t>753008</t>
  </si>
  <si>
    <t>montáž talířového ventilu s montážním rámečkem</t>
  </si>
  <si>
    <t>753009</t>
  </si>
  <si>
    <t>odvod kondenzátu od paty vzduchotechnické stoupačky, zaústit do vnitřní kanalizace</t>
  </si>
  <si>
    <t>soub</t>
  </si>
  <si>
    <t>753010</t>
  </si>
  <si>
    <t>BTT25 150 požární klapka pro kruhové potrubí. Aktivace klapky v případě požáru je zajištěna standardně tepelnou pojistkou 72 °C.</t>
  </si>
  <si>
    <t>753011</t>
  </si>
  <si>
    <t>montáž požární klapky do kruhového potrubí DN100 - DN180</t>
  </si>
  <si>
    <t>753012</t>
  </si>
  <si>
    <t>utěsnění prostupu stavební konstrukcí protipožárním tmelem</t>
  </si>
  <si>
    <t>753013</t>
  </si>
  <si>
    <t>zabezpečení požárního prostupu, certifikovanou firmou</t>
  </si>
  <si>
    <t>Vzduchotechnika - pomocný materiál</t>
  </si>
  <si>
    <t>753014</t>
  </si>
  <si>
    <t>AL lepicí páska 50mm x 50m</t>
  </si>
  <si>
    <t>753015</t>
  </si>
  <si>
    <t>nosný a podpůrný materiál - nosníky, konzoly, kotvící prvky, spojovací materiál, tlumič vybrací</t>
  </si>
  <si>
    <t>Vzduchotechnika - funkční zkoušky</t>
  </si>
  <si>
    <t>753016</t>
  </si>
  <si>
    <t>zaregulování</t>
  </si>
  <si>
    <t>753017</t>
  </si>
  <si>
    <t>provozní zkoušky</t>
  </si>
  <si>
    <t>753018</t>
  </si>
  <si>
    <t>zaškolení obsluhy</t>
  </si>
  <si>
    <t>SO 05 - Plynová zařízení</t>
  </si>
  <si>
    <t>D1 - Vnitřní plynovod - trubní materiál, nosný materiál, konzole, závěsy</t>
  </si>
  <si>
    <t>D2 - Armatury</t>
  </si>
  <si>
    <t xml:space="preserve">D3 - </t>
  </si>
  <si>
    <t>D4 - Plynové spotřebiče</t>
  </si>
  <si>
    <t>D5 - přívod spalovacího vzduchu a odvod spalin pro kotle - plynový kondenzační kotel PK2</t>
  </si>
  <si>
    <t>D6 - přívod spalovacího vzduchu a odvod spalin pro kotle - plynový kondenzační kotel PK3</t>
  </si>
  <si>
    <t>D7 - Pomocné práce</t>
  </si>
  <si>
    <t>D8 - Demontáž</t>
  </si>
  <si>
    <t>D9 - Likvidace odpadu</t>
  </si>
  <si>
    <t>D10 - Funkční zkoušky, revize, povinné vybavení</t>
  </si>
  <si>
    <t>Vnitřní plynovod - trubní materiál, nosný materiál, konzole, závěsy</t>
  </si>
  <si>
    <t>722051</t>
  </si>
  <si>
    <t>trubky Cu, polotvrdá - 22x1 (m), vč. tvarovek</t>
  </si>
  <si>
    <t>722052</t>
  </si>
  <si>
    <t>montáž potrubí Cu, spojování pomocí lisovaných fitinek - pr.15 až 22mm</t>
  </si>
  <si>
    <t>722053</t>
  </si>
  <si>
    <t>oblouk 90° - Cu - 22mm, pro topné plyny - pro lisování</t>
  </si>
  <si>
    <t>722054</t>
  </si>
  <si>
    <t>přechodka - s vnějším závitem - Cu - 22mm-R3/4", pro topné plyny - pro lisování</t>
  </si>
  <si>
    <t>722055</t>
  </si>
  <si>
    <t>přechodka - s vnějším závitem - Cu - 22mm-R1", pro topné plyny - pro lisování</t>
  </si>
  <si>
    <t>722056</t>
  </si>
  <si>
    <t>722057</t>
  </si>
  <si>
    <t>Kulový kohout plnoprůtokový, vnitřní závit, páka, pro topné plyny - R730GA 1/2"</t>
  </si>
  <si>
    <t>722058</t>
  </si>
  <si>
    <t>Kulový kohout plnoprůtokový, vnitřní závit, páka, pro topné plyny - R730GA 3/4"</t>
  </si>
  <si>
    <t>722059</t>
  </si>
  <si>
    <t>Kulový kohout plnoprůtokový, vnitřní závit, páka, pro topné plyny - R730GA 1"</t>
  </si>
  <si>
    <t>722060</t>
  </si>
  <si>
    <t>722061</t>
  </si>
  <si>
    <t>plynový filtr FO 20F-Z, DN20, PN6, Rp3/4", 600kPa, filtrace ≤5µm - ALFAIN</t>
  </si>
  <si>
    <t>722062</t>
  </si>
  <si>
    <t>722063</t>
  </si>
  <si>
    <t>přemístění podružného plynoměru - demontáž / montáž</t>
  </si>
  <si>
    <t>Plynové spotřebiče</t>
  </si>
  <si>
    <t>722064</t>
  </si>
  <si>
    <t>plynový kondenzační kotel Immergas VICTRIX TERA 35 PLUS 1, jmenovitý tepelný příkon 6,3-39,0kW, třída NOx 6</t>
  </si>
  <si>
    <t>722065</t>
  </si>
  <si>
    <t>řídicí jednotka CAR, ekvitermní regulace</t>
  </si>
  <si>
    <t>722066</t>
  </si>
  <si>
    <t>venkovní sonda - čidlo venkovní teploty</t>
  </si>
  <si>
    <t>722067</t>
  </si>
  <si>
    <t>dopojení plynových spotřebičů - montáž - dopojení plynového kotle</t>
  </si>
  <si>
    <t>722068</t>
  </si>
  <si>
    <t>plynová hadice nerezová WS-uni - neomezená životnost - WS-uni R1/2-G3/4-600</t>
  </si>
  <si>
    <t>722069</t>
  </si>
  <si>
    <t>záruční spuštění plynového kotle servisním technikem</t>
  </si>
  <si>
    <t>722070</t>
  </si>
  <si>
    <t>montáž regulace, servisní technik</t>
  </si>
  <si>
    <t>722071</t>
  </si>
  <si>
    <t>zaškolení obsluhy servisním technikem</t>
  </si>
  <si>
    <t>přívod spalovacího vzduchu a odvod spalin pro kotle - plynový kondenzační kotel PK2</t>
  </si>
  <si>
    <t>722072</t>
  </si>
  <si>
    <t>Koleno DN 80/125/90 st., plast, AZ</t>
  </si>
  <si>
    <t>722073</t>
  </si>
  <si>
    <t>Koleno revizní DN 80/125/87 st., plast, AZ</t>
  </si>
  <si>
    <t>722074</t>
  </si>
  <si>
    <t>Prodloužení DN 80/125/500 mm, plast, AZ</t>
  </si>
  <si>
    <t>722075</t>
  </si>
  <si>
    <t>Prodloužení DN 80/125/1000 mm, plast, AZ</t>
  </si>
  <si>
    <t>722076</t>
  </si>
  <si>
    <t>Krycí manžeta DN125</t>
  </si>
  <si>
    <t>722077</t>
  </si>
  <si>
    <t>Pateční koleno vč. vystřeďovací konzole DN 80, plast</t>
  </si>
  <si>
    <t>722078</t>
  </si>
  <si>
    <t>Prodloužení DN 80/500 mm, plast</t>
  </si>
  <si>
    <t>722079</t>
  </si>
  <si>
    <t>Prodloužení DN 80/2000 mm, plast</t>
  </si>
  <si>
    <t>722080</t>
  </si>
  <si>
    <t>Komínek svislý DN 80/125, plast, AZ, černý</t>
  </si>
  <si>
    <t>722081</t>
  </si>
  <si>
    <t>průchod střechou, rovnou DN125</t>
  </si>
  <si>
    <t>722082</t>
  </si>
  <si>
    <t>utěsnění spáry bitumenovým tmelem</t>
  </si>
  <si>
    <t>bm</t>
  </si>
  <si>
    <t>722083</t>
  </si>
  <si>
    <t>atypické oplechování komínové hlavy, zabezpečení proti zatékání vody - pozink plech tl. 0,6mm</t>
  </si>
  <si>
    <t>722084</t>
  </si>
  <si>
    <t>722085</t>
  </si>
  <si>
    <t>montáž odvodu spalin v kotelně</t>
  </si>
  <si>
    <t>722086</t>
  </si>
  <si>
    <t>revize spalinových cest</t>
  </si>
  <si>
    <t>přívod spalovacího vzduchu a odvod spalin pro kotle - plynový kondenzační kotel PK3</t>
  </si>
  <si>
    <t>722087</t>
  </si>
  <si>
    <t>Revizní kus DN 80/125, plast, AZ</t>
  </si>
  <si>
    <t>722088</t>
  </si>
  <si>
    <t>76</t>
  </si>
  <si>
    <t>722089</t>
  </si>
  <si>
    <t>78</t>
  </si>
  <si>
    <t>722090</t>
  </si>
  <si>
    <t>Prodloužení DN 80/125/2000 mm, plast, AZ</t>
  </si>
  <si>
    <t>80</t>
  </si>
  <si>
    <t>722091</t>
  </si>
  <si>
    <t>82</t>
  </si>
  <si>
    <t>722092</t>
  </si>
  <si>
    <t>84</t>
  </si>
  <si>
    <t>722093</t>
  </si>
  <si>
    <t>86</t>
  </si>
  <si>
    <t>722094</t>
  </si>
  <si>
    <t>88</t>
  </si>
  <si>
    <t>722095</t>
  </si>
  <si>
    <t>90</t>
  </si>
  <si>
    <t>722096</t>
  </si>
  <si>
    <t>92</t>
  </si>
  <si>
    <t>722097</t>
  </si>
  <si>
    <t>průraz střechou / stropem do prům. 150mm</t>
  </si>
  <si>
    <t>94</t>
  </si>
  <si>
    <t>722098</t>
  </si>
  <si>
    <t>Demontáž trubních rozvodů, odřezání konzol, odhadovaný čas 4 hodin, odhadovaná hmotnost 0,05tun</t>
  </si>
  <si>
    <t>96</t>
  </si>
  <si>
    <t>722099</t>
  </si>
  <si>
    <t>98</t>
  </si>
  <si>
    <t>722100</t>
  </si>
  <si>
    <t>100</t>
  </si>
  <si>
    <t>722101</t>
  </si>
  <si>
    <t>102</t>
  </si>
  <si>
    <t>722102</t>
  </si>
  <si>
    <t>104</t>
  </si>
  <si>
    <t>Funkční zkoušky, revize, povinné vybavení</t>
  </si>
  <si>
    <t>722103</t>
  </si>
  <si>
    <t>tlaková zkouška OPZ</t>
  </si>
  <si>
    <t>106</t>
  </si>
  <si>
    <t>722104</t>
  </si>
  <si>
    <t>výchozí revize OPZ</t>
  </si>
  <si>
    <t>108</t>
  </si>
  <si>
    <t>722105</t>
  </si>
  <si>
    <t>vytěsnění plynu s plynovodu dusíkem</t>
  </si>
  <si>
    <t>110</t>
  </si>
  <si>
    <t>722106</t>
  </si>
  <si>
    <t>odvzdušnění plynovodu</t>
  </si>
  <si>
    <t>112</t>
  </si>
  <si>
    <t>SO 06 - MaR</t>
  </si>
  <si>
    <t>740001</t>
  </si>
  <si>
    <t>ZigBee router GTW100ZB</t>
  </si>
  <si>
    <t>740002</t>
  </si>
  <si>
    <t>montáž a nastavení ZigBee routeru</t>
  </si>
  <si>
    <t>740003</t>
  </si>
  <si>
    <t>nastavení ZigBee routeru, napojení na internet</t>
  </si>
  <si>
    <t>740004</t>
  </si>
  <si>
    <t>Bezdrátový termoelektrický servopohon Siemens SSA911.02ZB - M30x1,5</t>
  </si>
  <si>
    <t>740005</t>
  </si>
  <si>
    <t>montáž termoelektrického pohonu na otopná tělesa</t>
  </si>
  <si>
    <t>740006</t>
  </si>
  <si>
    <t>párování termoelektrického pohonu ZigBee routeru</t>
  </si>
  <si>
    <t>740007</t>
  </si>
  <si>
    <t>Funkční zkoušky - MaR</t>
  </si>
  <si>
    <t>SO 07 - Elektroinstalace</t>
  </si>
  <si>
    <t>D1 - 701 zařízení silnoproudé elektrotechniky včetně bleskosvodu</t>
  </si>
  <si>
    <t>D2 - Úprava stávajícího elektro rozvaděče pro stávající prodejnu</t>
  </si>
  <si>
    <t xml:space="preserve">D3 - Úprava stávajícího elektro rozvaděče na chodbě 1.NP obecního úřadu - doplnění jistících a spínacích </t>
  </si>
  <si>
    <t>D4 - Kabelové rozvody</t>
  </si>
  <si>
    <t>D5 - Uzemnění potrubí, pospojení</t>
  </si>
  <si>
    <t>D6 - Elektroinstalační materiál, spínací prvky, zásuvky</t>
  </si>
  <si>
    <t>D7 - Svítidla</t>
  </si>
  <si>
    <t>D11 - Funkční zkoušky - ELEKTRO</t>
  </si>
  <si>
    <t>D12 - 082 Telefonní rozvody, strukturovaná kabeláž</t>
  </si>
  <si>
    <t>D13 - 082.1 Datový rozvaděč</t>
  </si>
  <si>
    <t>D14 - 082.2 Instalační materiál</t>
  </si>
  <si>
    <t>701 zařízení silnoproudé elektrotechniky včetně bleskosvodu</t>
  </si>
  <si>
    <t>Úprava stávajícího elektro rozvaděče pro stávající prodejnu</t>
  </si>
  <si>
    <t>úprava masky přístrojů - zaslepení volných pozic přístrojů - nanýtovat plechové záslepky</t>
  </si>
  <si>
    <t>výměna vadných stykačů - 25A/4p/AC1, 4x sp.kontakt</t>
  </si>
  <si>
    <t>Proudový chránič s nadproudovou ochranou - Ue 230 V a.c., charakteristika B, Idn 30 mA, 1+N-pól, Icn 6 kA, typ AC - OLE-16B-1N-030AC - 16A/B/2p., Idn 30 mA</t>
  </si>
  <si>
    <t>osazení elektroměrového pilíře do terénu</t>
  </si>
  <si>
    <t>demontáž nefunkčních jistících a spínacích prvků</t>
  </si>
  <si>
    <t>montáž elektro rozvaděče - úprava stávajícího vydrátování</t>
  </si>
  <si>
    <t>schema skutečného zapojení elektro rozvaděče po úpravách - jednopólové schema</t>
  </si>
  <si>
    <t xml:space="preserve">Úprava stávajícího elektro rozvaděče na chodbě 1.NP obecního úřadu - doplnění jistících a spínacích </t>
  </si>
  <si>
    <t>740008</t>
  </si>
  <si>
    <t>Jistič 1 pól.  charakteristika B, Icn 6,0 kA - LTE-10B-1 - 10A/1/B, 6,0kA</t>
  </si>
  <si>
    <t>740009</t>
  </si>
  <si>
    <t>Proudový chránič s nadproudovou ochranou - Ue 230 V a.c., charakteristika B, Idn 30 mA, 1+N-pól, Icn 6 kA, typ AC - OLE-10B-1N-030AC - 10A/B/2p., Idn 30 mA</t>
  </si>
  <si>
    <t>740010</t>
  </si>
  <si>
    <t>740011</t>
  </si>
  <si>
    <t>elektronický spínaný zdroj pro LED pásky (trafo) určený pro vnitřní použití, možnost uchycení na DIN lištu do rozvaděče - T-LED - LED zdroj 12V 75W na DIN lištu</t>
  </si>
  <si>
    <t>740012</t>
  </si>
  <si>
    <t>řadové svorkovnice do prům. 4mm² (soubor)</t>
  </si>
  <si>
    <t>740013</t>
  </si>
  <si>
    <t>ostatní materiál, kab. vývodky (soubor)</t>
  </si>
  <si>
    <t>740014</t>
  </si>
  <si>
    <t>výroba elektro rozvaděče, vydrátování, popisky, … - úprava na místě stavby</t>
  </si>
  <si>
    <t>740015</t>
  </si>
  <si>
    <t>schema skutečného zapojení elektro rozvaděče po úpravách - doplnění stávajícího jednopólové schema</t>
  </si>
  <si>
    <t>740016</t>
  </si>
  <si>
    <t>zapojení jednotlivých kabelů do elektro rozvaděče na stavbě</t>
  </si>
  <si>
    <t>Kabelové rozvody</t>
  </si>
  <si>
    <t>740017</t>
  </si>
  <si>
    <t>kabel silový, PVC izolace, pevně uložený - H07VV-U 2O1,5 mm2 (CYKY 2Ax1,5)</t>
  </si>
  <si>
    <t>740018</t>
  </si>
  <si>
    <t>kabel silový, PVC izolace, pevně uložený - H07VV-U 3J1,5 mm2 (CYKY 3Cx1,5)</t>
  </si>
  <si>
    <t>740019</t>
  </si>
  <si>
    <t>kabel silový, PVC izolace, pevně uložený - H07VV-U 3Ox1,5 mm2 (CYKY 3Ax1,5)</t>
  </si>
  <si>
    <t>740020</t>
  </si>
  <si>
    <t>kabel silový, PVC izolace, pevně uložený - H07VV-U 3Jx2,5 mm2 (CYKY 3Cx2,5)</t>
  </si>
  <si>
    <t>740021</t>
  </si>
  <si>
    <t>kabel silový, PVC izolace, pevně uložený - H07VV-U 5Jx1,5 mm2 (CYKY 5Cx1,5)</t>
  </si>
  <si>
    <t>740021.1</t>
  </si>
  <si>
    <t>montáž kabelu, pevné uložení pod omítku</t>
  </si>
  <si>
    <t>740022</t>
  </si>
  <si>
    <t>vodič jednožilový ohebný, PVC izolace zeleno/žlutá, pevně uložený - CY 6 mm2</t>
  </si>
  <si>
    <t>740023</t>
  </si>
  <si>
    <t>montáž vodiče, pevné uložení pod omítku</t>
  </si>
  <si>
    <t>740024</t>
  </si>
  <si>
    <t>střední mechanická odolnost 750N PVC  - 1220 TRUBKA OHEBNÁ - prům. 20mm</t>
  </si>
  <si>
    <t>740025</t>
  </si>
  <si>
    <t>protahovací drát - CY 1,0 mm2</t>
  </si>
  <si>
    <t>740026</t>
  </si>
  <si>
    <t>montáž trubky ohebné D16 až D25, pevné uložení pod omítku</t>
  </si>
  <si>
    <t>Uzemnění potrubí, pospojení</t>
  </si>
  <si>
    <t>740027</t>
  </si>
  <si>
    <t>zemnící svorka ZSA 16</t>
  </si>
  <si>
    <t>740028</t>
  </si>
  <si>
    <t>uzemňovací měděná páska pro ZSA 16 0,5 m</t>
  </si>
  <si>
    <t>740029</t>
  </si>
  <si>
    <t>montáž (montáž - cena za ks)</t>
  </si>
  <si>
    <t>Elektroinstalační materiál, spínací prvky, zásuvky</t>
  </si>
  <si>
    <t>740030</t>
  </si>
  <si>
    <t>elektroinstalační krabice pod omítku - KU 68/1 krabice přístrojová</t>
  </si>
  <si>
    <t>740031</t>
  </si>
  <si>
    <t>montáž elektroinstalační krabice pod omítku</t>
  </si>
  <si>
    <t>740032</t>
  </si>
  <si>
    <t>UNICA BASIC - Schneider Electric - montážní rámeček Zamak - MGU7.002</t>
  </si>
  <si>
    <t>740033</t>
  </si>
  <si>
    <t>UNICA BASIC - Schneider Electric - zásuvka - polar - MGU3.059.18</t>
  </si>
  <si>
    <t>740034</t>
  </si>
  <si>
    <t>UNICA BASIC - Schneider Electric - vypínač č. 1 - polar - MGU3.201.18</t>
  </si>
  <si>
    <t>740035</t>
  </si>
  <si>
    <t>UNICA BASIC - Schneider Electric - přepínač č. 6 - polar - MGU3.203.18</t>
  </si>
  <si>
    <t>740036</t>
  </si>
  <si>
    <t>UNICA BASIC - Schneider Electric - zásuvka DATA - polar - MGU3.410.18</t>
  </si>
  <si>
    <t>740037</t>
  </si>
  <si>
    <t>UNICA BASIC - rámečky - vodorovné provedení - 1rám - polar / polar - MGU2.002.18</t>
  </si>
  <si>
    <t>740038</t>
  </si>
  <si>
    <t>UNICA BASIC - rámečky - vodorovné provedení - 2rám - polar / polar - MGU2.004.18</t>
  </si>
  <si>
    <t>740039</t>
  </si>
  <si>
    <t>UNICA BASIC - rámečky - vodorovné provedení - 3rám - polar / polar - MGU2.006.18</t>
  </si>
  <si>
    <t>740040</t>
  </si>
  <si>
    <t>UNICA BASIC - rámečky - vodorovné provedení - 4rám - polar / polar - MGU2.006.18</t>
  </si>
  <si>
    <t>740041</t>
  </si>
  <si>
    <t>montáž vypínač domovní - komplet</t>
  </si>
  <si>
    <t>740042</t>
  </si>
  <si>
    <t>montáž zásuvka domovní 230V/16A - komplet</t>
  </si>
  <si>
    <t>740043</t>
  </si>
  <si>
    <t>montáž datové zásuvky RJ45</t>
  </si>
  <si>
    <t>740044</t>
  </si>
  <si>
    <t>zásuvka NN s vyšším krytím, zásuvka jedn. s clonk., víčkem, rámečkem,  tmavě šedá - ABB - Tango - 5518A-2999 S2 Zásuvka IP44</t>
  </si>
  <si>
    <t>740045</t>
  </si>
  <si>
    <t>montáž zásuvka domovní 230V/16A - IP44 - komplet</t>
  </si>
  <si>
    <t>740046</t>
  </si>
  <si>
    <t>prostorové čidlo kvality vzduchu NL-ECO-CO2-230 (čidlo CO2)</t>
  </si>
  <si>
    <t>740047</t>
  </si>
  <si>
    <t>montáž a nastavení prostorového čidla kvality vzduchu - komplet</t>
  </si>
  <si>
    <t>740048</t>
  </si>
  <si>
    <t>přemístění vypínače - zázemí stávající prodejny</t>
  </si>
  <si>
    <t>740049</t>
  </si>
  <si>
    <t>přemístění zásuvky - zázemí stávající prodejny</t>
  </si>
  <si>
    <t>740050</t>
  </si>
  <si>
    <t>vývody, ukončení kabelů - montáž - ventilátor</t>
  </si>
  <si>
    <t>Svítidla</t>
  </si>
  <si>
    <t>740051</t>
  </si>
  <si>
    <t>LED svítidlo MODUS Q LED panel, mikroprizmatický kryt, vestavný čtverec A, 600, LED 840, driver 700mA nestmívatelný, černý RAL 9005 - 34W, 4100lm, RA80-89, 4000K, IP40</t>
  </si>
  <si>
    <t>740052</t>
  </si>
  <si>
    <t>montáž svítidla (montáž - cena za ks)</t>
  </si>
  <si>
    <t>740053</t>
  </si>
  <si>
    <t>F … LED pásek, osvětlení pracovní plochy kuch. lilnky - T-LED - CRI-300, 12V/12W/m, 1050lm/m, CRI=92, IP20, denní bílá 4000-4500K</t>
  </si>
  <si>
    <t>740054</t>
  </si>
  <si>
    <t>Půlkulatý nástěnný hliníkový profil N10 pro LED pásek, barva stříbrná</t>
  </si>
  <si>
    <t>740055</t>
  </si>
  <si>
    <t>Difuzor ALU profilu D1 click</t>
  </si>
  <si>
    <t>740056</t>
  </si>
  <si>
    <t>montáž LED pásku včetně hliníkového profilu a difuzoru (montáž - cena za m)</t>
  </si>
  <si>
    <t>114</t>
  </si>
  <si>
    <t>740057</t>
  </si>
  <si>
    <t>sekání spáry ve zdivu, frézování s odsáváním hl.5/š.3cm</t>
  </si>
  <si>
    <t>116</t>
  </si>
  <si>
    <t>740058</t>
  </si>
  <si>
    <t>sekání spáry ve zdivu, frézování s odsáváním hl.5/š.10cm</t>
  </si>
  <si>
    <t>118</t>
  </si>
  <si>
    <t>740059</t>
  </si>
  <si>
    <t>120</t>
  </si>
  <si>
    <t>740060</t>
  </si>
  <si>
    <t>Demontáž nefunkční a rušené elektroinstalace včetně kabelových lávek, zabezpečení prvků pod napětím, odhadovaný čas 15 hodin, odhadovaná hmotnost 0,20tun</t>
  </si>
  <si>
    <t>122</t>
  </si>
  <si>
    <t>740061</t>
  </si>
  <si>
    <t>124</t>
  </si>
  <si>
    <t>740062</t>
  </si>
  <si>
    <t>126</t>
  </si>
  <si>
    <t>740063</t>
  </si>
  <si>
    <t>128</t>
  </si>
  <si>
    <t>740064</t>
  </si>
  <si>
    <t>130</t>
  </si>
  <si>
    <t>Funkční zkoušky - ELEKTRO</t>
  </si>
  <si>
    <t>740065</t>
  </si>
  <si>
    <t>revize elektrických rozvodů</t>
  </si>
  <si>
    <t>132</t>
  </si>
  <si>
    <t>082 Telefonní rozvody, strukturovaná kabeláž</t>
  </si>
  <si>
    <t>D13</t>
  </si>
  <si>
    <t>082.1 Datový rozvaděč</t>
  </si>
  <si>
    <t>740066</t>
  </si>
  <si>
    <t>vývod z datového rozvaděče pro novou zásuvku v knihovně</t>
  </si>
  <si>
    <t>134</t>
  </si>
  <si>
    <t>740067</t>
  </si>
  <si>
    <t>pomocný materiál</t>
  </si>
  <si>
    <t>136</t>
  </si>
  <si>
    <t>740068</t>
  </si>
  <si>
    <t>ukončení datových kabelů na patch panelu</t>
  </si>
  <si>
    <t>138</t>
  </si>
  <si>
    <t>740069</t>
  </si>
  <si>
    <t>rozšíření stávajícího pokrytí budovy signálem WIFI</t>
  </si>
  <si>
    <t>140</t>
  </si>
  <si>
    <t>D14</t>
  </si>
  <si>
    <t>082.2 Instalační materiál</t>
  </si>
  <si>
    <t>740070</t>
  </si>
  <si>
    <t>dat. kabel Solarix-CAT.5e UTP, PVC, 305 m</t>
  </si>
  <si>
    <t>142</t>
  </si>
  <si>
    <t>740071</t>
  </si>
  <si>
    <t>montáž datového kabelu</t>
  </si>
  <si>
    <t>144</t>
  </si>
  <si>
    <t>740072</t>
  </si>
  <si>
    <t>měření datového kabelu</t>
  </si>
  <si>
    <t>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</si>
</sst>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67" fontId="22" fillId="0" borderId="22" xfId="0" applyNumberFormat="1" applyFont="1" applyBorder="1" applyAlignment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22" xfId="0" applyFont="1" applyBorder="1" applyAlignment="1">
      <alignment horizontal="center" vertical="center"/>
    </xf>
    <xf numFmtId="49" fontId="35" fillId="0" borderId="22" xfId="0" applyNumberFormat="1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center" vertical="center" wrapText="1"/>
    </xf>
    <xf numFmtId="167" fontId="35" fillId="0" borderId="22" xfId="0" applyNumberFormat="1" applyFont="1" applyBorder="1" applyAlignment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>
      <alignment vertical="center"/>
    </xf>
    <xf numFmtId="0" fontId="36" fillId="0" borderId="22" xfId="0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righ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3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09" t="s">
        <v>14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R5" s="19"/>
      <c r="BE5" s="206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11" t="s">
        <v>17</v>
      </c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R6" s="19"/>
      <c r="BE6" s="207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07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07"/>
      <c r="BS8" s="16" t="s">
        <v>6</v>
      </c>
    </row>
    <row r="9" spans="1:74" ht="14.45" customHeight="1">
      <c r="B9" s="19"/>
      <c r="AR9" s="19"/>
      <c r="BE9" s="207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207"/>
      <c r="BS10" s="16" t="s">
        <v>6</v>
      </c>
    </row>
    <row r="11" spans="1:74" ht="18.399999999999999" customHeight="1">
      <c r="B11" s="19"/>
      <c r="E11" s="24" t="s">
        <v>26</v>
      </c>
      <c r="AK11" s="26" t="s">
        <v>27</v>
      </c>
      <c r="AN11" s="24" t="s">
        <v>1</v>
      </c>
      <c r="AR11" s="19"/>
      <c r="BE11" s="207"/>
      <c r="BS11" s="16" t="s">
        <v>6</v>
      </c>
    </row>
    <row r="12" spans="1:74" ht="6.95" customHeight="1">
      <c r="B12" s="19"/>
      <c r="AR12" s="19"/>
      <c r="BE12" s="207"/>
      <c r="BS12" s="16" t="s">
        <v>6</v>
      </c>
    </row>
    <row r="13" spans="1:74" ht="12" customHeight="1">
      <c r="B13" s="19"/>
      <c r="D13" s="26" t="s">
        <v>28</v>
      </c>
      <c r="AK13" s="26" t="s">
        <v>25</v>
      </c>
      <c r="AN13" s="28" t="s">
        <v>29</v>
      </c>
      <c r="AR13" s="19"/>
      <c r="BE13" s="207"/>
      <c r="BS13" s="16" t="s">
        <v>6</v>
      </c>
    </row>
    <row r="14" spans="1:74" ht="12.75">
      <c r="B14" s="19"/>
      <c r="E14" s="212" t="s">
        <v>29</v>
      </c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6" t="s">
        <v>27</v>
      </c>
      <c r="AN14" s="28" t="s">
        <v>29</v>
      </c>
      <c r="AR14" s="19"/>
      <c r="BE14" s="207"/>
      <c r="BS14" s="16" t="s">
        <v>6</v>
      </c>
    </row>
    <row r="15" spans="1:74" ht="6.95" customHeight="1">
      <c r="B15" s="19"/>
      <c r="AR15" s="19"/>
      <c r="BE15" s="207"/>
      <c r="BS15" s="16" t="s">
        <v>4</v>
      </c>
    </row>
    <row r="16" spans="1:74" ht="12" customHeight="1">
      <c r="B16" s="19"/>
      <c r="D16" s="26" t="s">
        <v>30</v>
      </c>
      <c r="AK16" s="26" t="s">
        <v>25</v>
      </c>
      <c r="AN16" s="24" t="s">
        <v>31</v>
      </c>
      <c r="AR16" s="19"/>
      <c r="BE16" s="207"/>
      <c r="BS16" s="16" t="s">
        <v>4</v>
      </c>
    </row>
    <row r="17" spans="2:71" ht="18.399999999999999" customHeight="1">
      <c r="B17" s="19"/>
      <c r="E17" s="24" t="s">
        <v>32</v>
      </c>
      <c r="AK17" s="26" t="s">
        <v>27</v>
      </c>
      <c r="AN17" s="24" t="s">
        <v>1</v>
      </c>
      <c r="AR17" s="19"/>
      <c r="BE17" s="207"/>
      <c r="BS17" s="16" t="s">
        <v>33</v>
      </c>
    </row>
    <row r="18" spans="2:71" ht="6.95" customHeight="1">
      <c r="B18" s="19"/>
      <c r="AR18" s="19"/>
      <c r="BE18" s="207"/>
      <c r="BS18" s="16" t="s">
        <v>6</v>
      </c>
    </row>
    <row r="19" spans="2:71" ht="12" customHeight="1">
      <c r="B19" s="19"/>
      <c r="D19" s="26" t="s">
        <v>34</v>
      </c>
      <c r="AK19" s="26" t="s">
        <v>25</v>
      </c>
      <c r="AN19" s="24" t="s">
        <v>35</v>
      </c>
      <c r="AR19" s="19"/>
      <c r="BE19" s="207"/>
      <c r="BS19" s="16" t="s">
        <v>6</v>
      </c>
    </row>
    <row r="20" spans="2:71" ht="18.399999999999999" customHeight="1">
      <c r="B20" s="19"/>
      <c r="E20" s="24" t="s">
        <v>36</v>
      </c>
      <c r="AK20" s="26" t="s">
        <v>27</v>
      </c>
      <c r="AN20" s="24" t="s">
        <v>1</v>
      </c>
      <c r="AR20" s="19"/>
      <c r="BE20" s="207"/>
      <c r="BS20" s="16" t="s">
        <v>33</v>
      </c>
    </row>
    <row r="21" spans="2:71" ht="6.95" customHeight="1">
      <c r="B21" s="19"/>
      <c r="AR21" s="19"/>
      <c r="BE21" s="207"/>
    </row>
    <row r="22" spans="2:71" ht="12" customHeight="1">
      <c r="B22" s="19"/>
      <c r="D22" s="26" t="s">
        <v>37</v>
      </c>
      <c r="AR22" s="19"/>
      <c r="BE22" s="207"/>
    </row>
    <row r="23" spans="2:71" ht="16.5" customHeight="1">
      <c r="B23" s="19"/>
      <c r="E23" s="214" t="s">
        <v>1</v>
      </c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R23" s="19"/>
      <c r="BE23" s="207"/>
    </row>
    <row r="24" spans="2:71" ht="6.95" customHeight="1">
      <c r="B24" s="19"/>
      <c r="AR24" s="19"/>
      <c r="BE24" s="207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07"/>
    </row>
    <row r="26" spans="2:71" s="1" customFormat="1" ht="25.9" customHeight="1">
      <c r="B26" s="31"/>
      <c r="D26" s="32" t="s">
        <v>38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5">
        <f>ROUND(AG94,2)</f>
        <v>0</v>
      </c>
      <c r="AL26" s="216"/>
      <c r="AM26" s="216"/>
      <c r="AN26" s="216"/>
      <c r="AO26" s="216"/>
      <c r="AR26" s="31"/>
      <c r="BE26" s="207"/>
    </row>
    <row r="27" spans="2:71" s="1" customFormat="1" ht="6.95" customHeight="1">
      <c r="B27" s="31"/>
      <c r="AR27" s="31"/>
      <c r="BE27" s="207"/>
    </row>
    <row r="28" spans="2:71" s="1" customFormat="1" ht="12.75">
      <c r="B28" s="31"/>
      <c r="L28" s="217" t="s">
        <v>39</v>
      </c>
      <c r="M28" s="217"/>
      <c r="N28" s="217"/>
      <c r="O28" s="217"/>
      <c r="P28" s="217"/>
      <c r="W28" s="217" t="s">
        <v>40</v>
      </c>
      <c r="X28" s="217"/>
      <c r="Y28" s="217"/>
      <c r="Z28" s="217"/>
      <c r="AA28" s="217"/>
      <c r="AB28" s="217"/>
      <c r="AC28" s="217"/>
      <c r="AD28" s="217"/>
      <c r="AE28" s="217"/>
      <c r="AK28" s="217" t="s">
        <v>41</v>
      </c>
      <c r="AL28" s="217"/>
      <c r="AM28" s="217"/>
      <c r="AN28" s="217"/>
      <c r="AO28" s="217"/>
      <c r="AR28" s="31"/>
      <c r="BE28" s="207"/>
    </row>
    <row r="29" spans="2:71" s="2" customFormat="1" ht="14.45" customHeight="1">
      <c r="B29" s="35"/>
      <c r="D29" s="26" t="s">
        <v>42</v>
      </c>
      <c r="F29" s="26" t="s">
        <v>43</v>
      </c>
      <c r="L29" s="220">
        <v>0.21</v>
      </c>
      <c r="M29" s="219"/>
      <c r="N29" s="219"/>
      <c r="O29" s="219"/>
      <c r="P29" s="219"/>
      <c r="W29" s="218">
        <f>ROUND(AZ94, 2)</f>
        <v>0</v>
      </c>
      <c r="X29" s="219"/>
      <c r="Y29" s="219"/>
      <c r="Z29" s="219"/>
      <c r="AA29" s="219"/>
      <c r="AB29" s="219"/>
      <c r="AC29" s="219"/>
      <c r="AD29" s="219"/>
      <c r="AE29" s="219"/>
      <c r="AK29" s="218">
        <f>ROUND(AV94, 2)</f>
        <v>0</v>
      </c>
      <c r="AL29" s="219"/>
      <c r="AM29" s="219"/>
      <c r="AN29" s="219"/>
      <c r="AO29" s="219"/>
      <c r="AR29" s="35"/>
      <c r="BE29" s="208"/>
    </row>
    <row r="30" spans="2:71" s="2" customFormat="1" ht="14.45" customHeight="1">
      <c r="B30" s="35"/>
      <c r="F30" s="26" t="s">
        <v>44</v>
      </c>
      <c r="L30" s="220">
        <v>0.15</v>
      </c>
      <c r="M30" s="219"/>
      <c r="N30" s="219"/>
      <c r="O30" s="219"/>
      <c r="P30" s="219"/>
      <c r="W30" s="218">
        <f>ROUND(BA94, 2)</f>
        <v>0</v>
      </c>
      <c r="X30" s="219"/>
      <c r="Y30" s="219"/>
      <c r="Z30" s="219"/>
      <c r="AA30" s="219"/>
      <c r="AB30" s="219"/>
      <c r="AC30" s="219"/>
      <c r="AD30" s="219"/>
      <c r="AE30" s="219"/>
      <c r="AK30" s="218">
        <f>ROUND(AW94, 2)</f>
        <v>0</v>
      </c>
      <c r="AL30" s="219"/>
      <c r="AM30" s="219"/>
      <c r="AN30" s="219"/>
      <c r="AO30" s="219"/>
      <c r="AR30" s="35"/>
      <c r="BE30" s="208"/>
    </row>
    <row r="31" spans="2:71" s="2" customFormat="1" ht="14.45" hidden="1" customHeight="1">
      <c r="B31" s="35"/>
      <c r="F31" s="26" t="s">
        <v>45</v>
      </c>
      <c r="L31" s="220">
        <v>0.21</v>
      </c>
      <c r="M31" s="219"/>
      <c r="N31" s="219"/>
      <c r="O31" s="219"/>
      <c r="P31" s="219"/>
      <c r="W31" s="218">
        <f>ROUND(BB94, 2)</f>
        <v>0</v>
      </c>
      <c r="X31" s="219"/>
      <c r="Y31" s="219"/>
      <c r="Z31" s="219"/>
      <c r="AA31" s="219"/>
      <c r="AB31" s="219"/>
      <c r="AC31" s="219"/>
      <c r="AD31" s="219"/>
      <c r="AE31" s="219"/>
      <c r="AK31" s="218">
        <v>0</v>
      </c>
      <c r="AL31" s="219"/>
      <c r="AM31" s="219"/>
      <c r="AN31" s="219"/>
      <c r="AO31" s="219"/>
      <c r="AR31" s="35"/>
      <c r="BE31" s="208"/>
    </row>
    <row r="32" spans="2:71" s="2" customFormat="1" ht="14.45" hidden="1" customHeight="1">
      <c r="B32" s="35"/>
      <c r="F32" s="26" t="s">
        <v>46</v>
      </c>
      <c r="L32" s="220">
        <v>0.15</v>
      </c>
      <c r="M32" s="219"/>
      <c r="N32" s="219"/>
      <c r="O32" s="219"/>
      <c r="P32" s="219"/>
      <c r="W32" s="218">
        <f>ROUND(BC94, 2)</f>
        <v>0</v>
      </c>
      <c r="X32" s="219"/>
      <c r="Y32" s="219"/>
      <c r="Z32" s="219"/>
      <c r="AA32" s="219"/>
      <c r="AB32" s="219"/>
      <c r="AC32" s="219"/>
      <c r="AD32" s="219"/>
      <c r="AE32" s="219"/>
      <c r="AK32" s="218">
        <v>0</v>
      </c>
      <c r="AL32" s="219"/>
      <c r="AM32" s="219"/>
      <c r="AN32" s="219"/>
      <c r="AO32" s="219"/>
      <c r="AR32" s="35"/>
      <c r="BE32" s="208"/>
    </row>
    <row r="33" spans="2:57" s="2" customFormat="1" ht="14.45" hidden="1" customHeight="1">
      <c r="B33" s="35"/>
      <c r="F33" s="26" t="s">
        <v>47</v>
      </c>
      <c r="L33" s="220">
        <v>0</v>
      </c>
      <c r="M33" s="219"/>
      <c r="N33" s="219"/>
      <c r="O33" s="219"/>
      <c r="P33" s="219"/>
      <c r="W33" s="218">
        <f>ROUND(BD94, 2)</f>
        <v>0</v>
      </c>
      <c r="X33" s="219"/>
      <c r="Y33" s="219"/>
      <c r="Z33" s="219"/>
      <c r="AA33" s="219"/>
      <c r="AB33" s="219"/>
      <c r="AC33" s="219"/>
      <c r="AD33" s="219"/>
      <c r="AE33" s="219"/>
      <c r="AK33" s="218">
        <v>0</v>
      </c>
      <c r="AL33" s="219"/>
      <c r="AM33" s="219"/>
      <c r="AN33" s="219"/>
      <c r="AO33" s="219"/>
      <c r="AR33" s="35"/>
      <c r="BE33" s="208"/>
    </row>
    <row r="34" spans="2:57" s="1" customFormat="1" ht="6.95" customHeight="1">
      <c r="B34" s="31"/>
      <c r="AR34" s="31"/>
      <c r="BE34" s="207"/>
    </row>
    <row r="35" spans="2:57" s="1" customFormat="1" ht="25.9" customHeight="1">
      <c r="B35" s="31"/>
      <c r="C35" s="36"/>
      <c r="D35" s="37" t="s">
        <v>48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49</v>
      </c>
      <c r="U35" s="38"/>
      <c r="V35" s="38"/>
      <c r="W35" s="38"/>
      <c r="X35" s="224" t="s">
        <v>50</v>
      </c>
      <c r="Y35" s="222"/>
      <c r="Z35" s="222"/>
      <c r="AA35" s="222"/>
      <c r="AB35" s="222"/>
      <c r="AC35" s="38"/>
      <c r="AD35" s="38"/>
      <c r="AE35" s="38"/>
      <c r="AF35" s="38"/>
      <c r="AG35" s="38"/>
      <c r="AH35" s="38"/>
      <c r="AI35" s="38"/>
      <c r="AJ35" s="38"/>
      <c r="AK35" s="221">
        <f>SUM(AK26:AK33)</f>
        <v>0</v>
      </c>
      <c r="AL35" s="222"/>
      <c r="AM35" s="222"/>
      <c r="AN35" s="222"/>
      <c r="AO35" s="223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51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52</v>
      </c>
      <c r="AI49" s="41"/>
      <c r="AJ49" s="41"/>
      <c r="AK49" s="41"/>
      <c r="AL49" s="41"/>
      <c r="AM49" s="41"/>
      <c r="AN49" s="41"/>
      <c r="AO49" s="41"/>
      <c r="AR49" s="31"/>
    </row>
    <row r="50" spans="2:44" ht="11.25">
      <c r="B50" s="19"/>
      <c r="AR50" s="19"/>
    </row>
    <row r="51" spans="2:44" ht="11.25">
      <c r="B51" s="19"/>
      <c r="AR51" s="19"/>
    </row>
    <row r="52" spans="2:44" ht="11.25">
      <c r="B52" s="19"/>
      <c r="AR52" s="19"/>
    </row>
    <row r="53" spans="2:44" ht="11.25">
      <c r="B53" s="19"/>
      <c r="AR53" s="19"/>
    </row>
    <row r="54" spans="2:44" ht="11.25">
      <c r="B54" s="19"/>
      <c r="AR54" s="19"/>
    </row>
    <row r="55" spans="2:44" ht="11.25">
      <c r="B55" s="19"/>
      <c r="AR55" s="19"/>
    </row>
    <row r="56" spans="2:44" ht="11.25">
      <c r="B56" s="19"/>
      <c r="AR56" s="19"/>
    </row>
    <row r="57" spans="2:44" ht="11.25">
      <c r="B57" s="19"/>
      <c r="AR57" s="19"/>
    </row>
    <row r="58" spans="2:44" ht="11.25">
      <c r="B58" s="19"/>
      <c r="AR58" s="19"/>
    </row>
    <row r="59" spans="2:44" ht="11.25">
      <c r="B59" s="19"/>
      <c r="AR59" s="19"/>
    </row>
    <row r="60" spans="2:44" s="1" customFormat="1" ht="12.75">
      <c r="B60" s="31"/>
      <c r="D60" s="42" t="s">
        <v>53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54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53</v>
      </c>
      <c r="AI60" s="33"/>
      <c r="AJ60" s="33"/>
      <c r="AK60" s="33"/>
      <c r="AL60" s="33"/>
      <c r="AM60" s="42" t="s">
        <v>54</v>
      </c>
      <c r="AN60" s="33"/>
      <c r="AO60" s="33"/>
      <c r="AR60" s="31"/>
    </row>
    <row r="61" spans="2:44" ht="11.25">
      <c r="B61" s="19"/>
      <c r="AR61" s="19"/>
    </row>
    <row r="62" spans="2:44" ht="11.25">
      <c r="B62" s="19"/>
      <c r="AR62" s="19"/>
    </row>
    <row r="63" spans="2:44" ht="11.25">
      <c r="B63" s="19"/>
      <c r="AR63" s="19"/>
    </row>
    <row r="64" spans="2:44" s="1" customFormat="1" ht="12.75">
      <c r="B64" s="31"/>
      <c r="D64" s="40" t="s">
        <v>55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56</v>
      </c>
      <c r="AI64" s="41"/>
      <c r="AJ64" s="41"/>
      <c r="AK64" s="41"/>
      <c r="AL64" s="41"/>
      <c r="AM64" s="41"/>
      <c r="AN64" s="41"/>
      <c r="AO64" s="41"/>
      <c r="AR64" s="31"/>
    </row>
    <row r="65" spans="2:44" ht="11.25">
      <c r="B65" s="19"/>
      <c r="AR65" s="19"/>
    </row>
    <row r="66" spans="2:44" ht="11.25">
      <c r="B66" s="19"/>
      <c r="AR66" s="19"/>
    </row>
    <row r="67" spans="2:44" ht="11.25">
      <c r="B67" s="19"/>
      <c r="AR67" s="19"/>
    </row>
    <row r="68" spans="2:44" ht="11.25">
      <c r="B68" s="19"/>
      <c r="AR68" s="19"/>
    </row>
    <row r="69" spans="2:44" ht="11.25">
      <c r="B69" s="19"/>
      <c r="AR69" s="19"/>
    </row>
    <row r="70" spans="2:44" ht="11.25">
      <c r="B70" s="19"/>
      <c r="AR70" s="19"/>
    </row>
    <row r="71" spans="2:44" ht="11.25">
      <c r="B71" s="19"/>
      <c r="AR71" s="19"/>
    </row>
    <row r="72" spans="2:44" ht="11.25">
      <c r="B72" s="19"/>
      <c r="AR72" s="19"/>
    </row>
    <row r="73" spans="2:44" ht="11.25">
      <c r="B73" s="19"/>
      <c r="AR73" s="19"/>
    </row>
    <row r="74" spans="2:44" ht="11.25">
      <c r="B74" s="19"/>
      <c r="AR74" s="19"/>
    </row>
    <row r="75" spans="2:44" s="1" customFormat="1" ht="12.75">
      <c r="B75" s="31"/>
      <c r="D75" s="42" t="s">
        <v>53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54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53</v>
      </c>
      <c r="AI75" s="33"/>
      <c r="AJ75" s="33"/>
      <c r="AK75" s="33"/>
      <c r="AL75" s="33"/>
      <c r="AM75" s="42" t="s">
        <v>54</v>
      </c>
      <c r="AN75" s="33"/>
      <c r="AO75" s="33"/>
      <c r="AR75" s="31"/>
    </row>
    <row r="76" spans="2:44" s="1" customFormat="1" ht="11.25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57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IP2023/016</v>
      </c>
      <c r="AR84" s="47"/>
    </row>
    <row r="85" spans="1:91" s="4" customFormat="1" ht="36.950000000000003" customHeight="1">
      <c r="B85" s="48"/>
      <c r="C85" s="49" t="s">
        <v>16</v>
      </c>
      <c r="L85" s="187" t="str">
        <f>K6</f>
        <v>Stavební úpravy č.p. 296, Chuchelna</v>
      </c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8"/>
      <c r="AJ85" s="188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 xml:space="preserve"> </v>
      </c>
      <c r="AI87" s="26" t="s">
        <v>22</v>
      </c>
      <c r="AM87" s="189" t="str">
        <f>IF(AN8= "","",AN8)</f>
        <v>4. 4. 2023</v>
      </c>
      <c r="AN87" s="189"/>
      <c r="AR87" s="31"/>
    </row>
    <row r="88" spans="1:91" s="1" customFormat="1" ht="6.95" customHeight="1">
      <c r="B88" s="31"/>
      <c r="AR88" s="31"/>
    </row>
    <row r="89" spans="1:91" s="1" customFormat="1" ht="25.7" customHeight="1">
      <c r="B89" s="31"/>
      <c r="C89" s="26" t="s">
        <v>24</v>
      </c>
      <c r="L89" s="3" t="str">
        <f>IF(E11= "","",E11)</f>
        <v>Obec Chuchelna</v>
      </c>
      <c r="AI89" s="26" t="s">
        <v>30</v>
      </c>
      <c r="AM89" s="190" t="str">
        <f>IF(E17="","",E17)</f>
        <v>Ing. arch. Vladimíra Jínová - PROJEKTOVÁNÍ STAVEB</v>
      </c>
      <c r="AN89" s="191"/>
      <c r="AO89" s="191"/>
      <c r="AP89" s="191"/>
      <c r="AR89" s="31"/>
      <c r="AS89" s="192" t="s">
        <v>58</v>
      </c>
      <c r="AT89" s="193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28</v>
      </c>
      <c r="L90" s="3" t="str">
        <f>IF(E14= "Vyplň údaj","",E14)</f>
        <v/>
      </c>
      <c r="AI90" s="26" t="s">
        <v>34</v>
      </c>
      <c r="AM90" s="190" t="str">
        <f>IF(E20="","",E20)</f>
        <v>Tomáš Hochman</v>
      </c>
      <c r="AN90" s="191"/>
      <c r="AO90" s="191"/>
      <c r="AP90" s="191"/>
      <c r="AR90" s="31"/>
      <c r="AS90" s="194"/>
      <c r="AT90" s="195"/>
      <c r="BD90" s="55"/>
    </row>
    <row r="91" spans="1:91" s="1" customFormat="1" ht="10.9" customHeight="1">
      <c r="B91" s="31"/>
      <c r="AR91" s="31"/>
      <c r="AS91" s="194"/>
      <c r="AT91" s="195"/>
      <c r="BD91" s="55"/>
    </row>
    <row r="92" spans="1:91" s="1" customFormat="1" ht="29.25" customHeight="1">
      <c r="B92" s="31"/>
      <c r="C92" s="196" t="s">
        <v>59</v>
      </c>
      <c r="D92" s="197"/>
      <c r="E92" s="197"/>
      <c r="F92" s="197"/>
      <c r="G92" s="197"/>
      <c r="H92" s="56"/>
      <c r="I92" s="199" t="s">
        <v>60</v>
      </c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8" t="s">
        <v>61</v>
      </c>
      <c r="AH92" s="197"/>
      <c r="AI92" s="197"/>
      <c r="AJ92" s="197"/>
      <c r="AK92" s="197"/>
      <c r="AL92" s="197"/>
      <c r="AM92" s="197"/>
      <c r="AN92" s="199" t="s">
        <v>62</v>
      </c>
      <c r="AO92" s="197"/>
      <c r="AP92" s="200"/>
      <c r="AQ92" s="57" t="s">
        <v>63</v>
      </c>
      <c r="AR92" s="31"/>
      <c r="AS92" s="58" t="s">
        <v>64</v>
      </c>
      <c r="AT92" s="59" t="s">
        <v>65</v>
      </c>
      <c r="AU92" s="59" t="s">
        <v>66</v>
      </c>
      <c r="AV92" s="59" t="s">
        <v>67</v>
      </c>
      <c r="AW92" s="59" t="s">
        <v>68</v>
      </c>
      <c r="AX92" s="59" t="s">
        <v>69</v>
      </c>
      <c r="AY92" s="59" t="s">
        <v>70</v>
      </c>
      <c r="AZ92" s="59" t="s">
        <v>71</v>
      </c>
      <c r="BA92" s="59" t="s">
        <v>72</v>
      </c>
      <c r="BB92" s="59" t="s">
        <v>73</v>
      </c>
      <c r="BC92" s="59" t="s">
        <v>74</v>
      </c>
      <c r="BD92" s="60" t="s">
        <v>75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76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4">
        <f>ROUND(SUM(AG95:AG101),2)</f>
        <v>0</v>
      </c>
      <c r="AH94" s="204"/>
      <c r="AI94" s="204"/>
      <c r="AJ94" s="204"/>
      <c r="AK94" s="204"/>
      <c r="AL94" s="204"/>
      <c r="AM94" s="204"/>
      <c r="AN94" s="205">
        <f t="shared" ref="AN94:AN101" si="0">SUM(AG94,AT94)</f>
        <v>0</v>
      </c>
      <c r="AO94" s="205"/>
      <c r="AP94" s="205"/>
      <c r="AQ94" s="66" t="s">
        <v>1</v>
      </c>
      <c r="AR94" s="62"/>
      <c r="AS94" s="67">
        <f>ROUND(SUM(AS95:AS101),2)</f>
        <v>0</v>
      </c>
      <c r="AT94" s="68">
        <f t="shared" ref="AT94:AT101" si="1">ROUND(SUM(AV94:AW94),2)</f>
        <v>0</v>
      </c>
      <c r="AU94" s="69">
        <f>ROUND(SUM(AU95:AU101),5)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ROUND(SUM(AZ95:AZ101),2)</f>
        <v>0</v>
      </c>
      <c r="BA94" s="68">
        <f>ROUND(SUM(BA95:BA101),2)</f>
        <v>0</v>
      </c>
      <c r="BB94" s="68">
        <f>ROUND(SUM(BB95:BB101),2)</f>
        <v>0</v>
      </c>
      <c r="BC94" s="68">
        <f>ROUND(SUM(BC95:BC101),2)</f>
        <v>0</v>
      </c>
      <c r="BD94" s="70">
        <f>ROUND(SUM(BD95:BD101),2)</f>
        <v>0</v>
      </c>
      <c r="BS94" s="71" t="s">
        <v>77</v>
      </c>
      <c r="BT94" s="71" t="s">
        <v>78</v>
      </c>
      <c r="BU94" s="72" t="s">
        <v>79</v>
      </c>
      <c r="BV94" s="71" t="s">
        <v>80</v>
      </c>
      <c r="BW94" s="71" t="s">
        <v>5</v>
      </c>
      <c r="BX94" s="71" t="s">
        <v>81</v>
      </c>
      <c r="CL94" s="71" t="s">
        <v>1</v>
      </c>
    </row>
    <row r="95" spans="1:91" s="6" customFormat="1" ht="16.5" customHeight="1">
      <c r="A95" s="73" t="s">
        <v>82</v>
      </c>
      <c r="B95" s="74"/>
      <c r="C95" s="75"/>
      <c r="D95" s="201" t="s">
        <v>83</v>
      </c>
      <c r="E95" s="201"/>
      <c r="F95" s="201"/>
      <c r="G95" s="201"/>
      <c r="H95" s="201"/>
      <c r="I95" s="76"/>
      <c r="J95" s="201" t="s">
        <v>84</v>
      </c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2">
        <f>'SO 01 - Stavební část'!J30</f>
        <v>0</v>
      </c>
      <c r="AH95" s="203"/>
      <c r="AI95" s="203"/>
      <c r="AJ95" s="203"/>
      <c r="AK95" s="203"/>
      <c r="AL95" s="203"/>
      <c r="AM95" s="203"/>
      <c r="AN95" s="202">
        <f t="shared" si="0"/>
        <v>0</v>
      </c>
      <c r="AO95" s="203"/>
      <c r="AP95" s="203"/>
      <c r="AQ95" s="77" t="s">
        <v>85</v>
      </c>
      <c r="AR95" s="74"/>
      <c r="AS95" s="78">
        <v>0</v>
      </c>
      <c r="AT95" s="79">
        <f t="shared" si="1"/>
        <v>0</v>
      </c>
      <c r="AU95" s="80">
        <f>'SO 01 - Stavební část'!P136</f>
        <v>0</v>
      </c>
      <c r="AV95" s="79">
        <f>'SO 01 - Stavební část'!J33</f>
        <v>0</v>
      </c>
      <c r="AW95" s="79">
        <f>'SO 01 - Stavební část'!J34</f>
        <v>0</v>
      </c>
      <c r="AX95" s="79">
        <f>'SO 01 - Stavební část'!J35</f>
        <v>0</v>
      </c>
      <c r="AY95" s="79">
        <f>'SO 01 - Stavební část'!J36</f>
        <v>0</v>
      </c>
      <c r="AZ95" s="79">
        <f>'SO 01 - Stavební část'!F33</f>
        <v>0</v>
      </c>
      <c r="BA95" s="79">
        <f>'SO 01 - Stavební část'!F34</f>
        <v>0</v>
      </c>
      <c r="BB95" s="79">
        <f>'SO 01 - Stavební část'!F35</f>
        <v>0</v>
      </c>
      <c r="BC95" s="79">
        <f>'SO 01 - Stavební část'!F36</f>
        <v>0</v>
      </c>
      <c r="BD95" s="81">
        <f>'SO 01 - Stavební část'!F37</f>
        <v>0</v>
      </c>
      <c r="BT95" s="82" t="s">
        <v>86</v>
      </c>
      <c r="BV95" s="82" t="s">
        <v>80</v>
      </c>
      <c r="BW95" s="82" t="s">
        <v>87</v>
      </c>
      <c r="BX95" s="82" t="s">
        <v>5</v>
      </c>
      <c r="CL95" s="82" t="s">
        <v>1</v>
      </c>
      <c r="CM95" s="82" t="s">
        <v>88</v>
      </c>
    </row>
    <row r="96" spans="1:91" s="6" customFormat="1" ht="16.5" customHeight="1">
      <c r="A96" s="73" t="s">
        <v>82</v>
      </c>
      <c r="B96" s="74"/>
      <c r="C96" s="75"/>
      <c r="D96" s="201" t="s">
        <v>89</v>
      </c>
      <c r="E96" s="201"/>
      <c r="F96" s="201"/>
      <c r="G96" s="201"/>
      <c r="H96" s="201"/>
      <c r="I96" s="76"/>
      <c r="J96" s="201" t="s">
        <v>90</v>
      </c>
      <c r="K96" s="201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1"/>
      <c r="Z96" s="201"/>
      <c r="AA96" s="201"/>
      <c r="AB96" s="201"/>
      <c r="AC96" s="201"/>
      <c r="AD96" s="201"/>
      <c r="AE96" s="201"/>
      <c r="AF96" s="201"/>
      <c r="AG96" s="202">
        <f>'SO 02 - Zdravotechnika'!J30</f>
        <v>0</v>
      </c>
      <c r="AH96" s="203"/>
      <c r="AI96" s="203"/>
      <c r="AJ96" s="203"/>
      <c r="AK96" s="203"/>
      <c r="AL96" s="203"/>
      <c r="AM96" s="203"/>
      <c r="AN96" s="202">
        <f t="shared" si="0"/>
        <v>0</v>
      </c>
      <c r="AO96" s="203"/>
      <c r="AP96" s="203"/>
      <c r="AQ96" s="77" t="s">
        <v>85</v>
      </c>
      <c r="AR96" s="74"/>
      <c r="AS96" s="78">
        <v>0</v>
      </c>
      <c r="AT96" s="79">
        <f t="shared" si="1"/>
        <v>0</v>
      </c>
      <c r="AU96" s="80">
        <f>'SO 02 - Zdravotechnika'!P128</f>
        <v>0</v>
      </c>
      <c r="AV96" s="79">
        <f>'SO 02 - Zdravotechnika'!J33</f>
        <v>0</v>
      </c>
      <c r="AW96" s="79">
        <f>'SO 02 - Zdravotechnika'!J34</f>
        <v>0</v>
      </c>
      <c r="AX96" s="79">
        <f>'SO 02 - Zdravotechnika'!J35</f>
        <v>0</v>
      </c>
      <c r="AY96" s="79">
        <f>'SO 02 - Zdravotechnika'!J36</f>
        <v>0</v>
      </c>
      <c r="AZ96" s="79">
        <f>'SO 02 - Zdravotechnika'!F33</f>
        <v>0</v>
      </c>
      <c r="BA96" s="79">
        <f>'SO 02 - Zdravotechnika'!F34</f>
        <v>0</v>
      </c>
      <c r="BB96" s="79">
        <f>'SO 02 - Zdravotechnika'!F35</f>
        <v>0</v>
      </c>
      <c r="BC96" s="79">
        <f>'SO 02 - Zdravotechnika'!F36</f>
        <v>0</v>
      </c>
      <c r="BD96" s="81">
        <f>'SO 02 - Zdravotechnika'!F37</f>
        <v>0</v>
      </c>
      <c r="BT96" s="82" t="s">
        <v>86</v>
      </c>
      <c r="BV96" s="82" t="s">
        <v>80</v>
      </c>
      <c r="BW96" s="82" t="s">
        <v>91</v>
      </c>
      <c r="BX96" s="82" t="s">
        <v>5</v>
      </c>
      <c r="CL96" s="82" t="s">
        <v>1</v>
      </c>
      <c r="CM96" s="82" t="s">
        <v>88</v>
      </c>
    </row>
    <row r="97" spans="1:91" s="6" customFormat="1" ht="16.5" customHeight="1">
      <c r="A97" s="73" t="s">
        <v>82</v>
      </c>
      <c r="B97" s="74"/>
      <c r="C97" s="75"/>
      <c r="D97" s="201" t="s">
        <v>92</v>
      </c>
      <c r="E97" s="201"/>
      <c r="F97" s="201"/>
      <c r="G97" s="201"/>
      <c r="H97" s="201"/>
      <c r="I97" s="76"/>
      <c r="J97" s="201" t="s">
        <v>93</v>
      </c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1"/>
      <c r="Z97" s="201"/>
      <c r="AA97" s="201"/>
      <c r="AB97" s="201"/>
      <c r="AC97" s="201"/>
      <c r="AD97" s="201"/>
      <c r="AE97" s="201"/>
      <c r="AF97" s="201"/>
      <c r="AG97" s="202">
        <f>'SO 03 - Vytápění'!J30</f>
        <v>0</v>
      </c>
      <c r="AH97" s="203"/>
      <c r="AI97" s="203"/>
      <c r="AJ97" s="203"/>
      <c r="AK97" s="203"/>
      <c r="AL97" s="203"/>
      <c r="AM97" s="203"/>
      <c r="AN97" s="202">
        <f t="shared" si="0"/>
        <v>0</v>
      </c>
      <c r="AO97" s="203"/>
      <c r="AP97" s="203"/>
      <c r="AQ97" s="77" t="s">
        <v>85</v>
      </c>
      <c r="AR97" s="74"/>
      <c r="AS97" s="78">
        <v>0</v>
      </c>
      <c r="AT97" s="79">
        <f t="shared" si="1"/>
        <v>0</v>
      </c>
      <c r="AU97" s="80">
        <f>'SO 03 - Vytápění'!P127</f>
        <v>0</v>
      </c>
      <c r="AV97" s="79">
        <f>'SO 03 - Vytápění'!J33</f>
        <v>0</v>
      </c>
      <c r="AW97" s="79">
        <f>'SO 03 - Vytápění'!J34</f>
        <v>0</v>
      </c>
      <c r="AX97" s="79">
        <f>'SO 03 - Vytápění'!J35</f>
        <v>0</v>
      </c>
      <c r="AY97" s="79">
        <f>'SO 03 - Vytápění'!J36</f>
        <v>0</v>
      </c>
      <c r="AZ97" s="79">
        <f>'SO 03 - Vytápění'!F33</f>
        <v>0</v>
      </c>
      <c r="BA97" s="79">
        <f>'SO 03 - Vytápění'!F34</f>
        <v>0</v>
      </c>
      <c r="BB97" s="79">
        <f>'SO 03 - Vytápění'!F35</f>
        <v>0</v>
      </c>
      <c r="BC97" s="79">
        <f>'SO 03 - Vytápění'!F36</f>
        <v>0</v>
      </c>
      <c r="BD97" s="81">
        <f>'SO 03 - Vytápění'!F37</f>
        <v>0</v>
      </c>
      <c r="BT97" s="82" t="s">
        <v>86</v>
      </c>
      <c r="BV97" s="82" t="s">
        <v>80</v>
      </c>
      <c r="BW97" s="82" t="s">
        <v>94</v>
      </c>
      <c r="BX97" s="82" t="s">
        <v>5</v>
      </c>
      <c r="CL97" s="82" t="s">
        <v>1</v>
      </c>
      <c r="CM97" s="82" t="s">
        <v>88</v>
      </c>
    </row>
    <row r="98" spans="1:91" s="6" customFormat="1" ht="16.5" customHeight="1">
      <c r="A98" s="73" t="s">
        <v>82</v>
      </c>
      <c r="B98" s="74"/>
      <c r="C98" s="75"/>
      <c r="D98" s="201" t="s">
        <v>95</v>
      </c>
      <c r="E98" s="201"/>
      <c r="F98" s="201"/>
      <c r="G98" s="201"/>
      <c r="H98" s="201"/>
      <c r="I98" s="76"/>
      <c r="J98" s="201" t="s">
        <v>96</v>
      </c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  <c r="Y98" s="201"/>
      <c r="Z98" s="201"/>
      <c r="AA98" s="201"/>
      <c r="AB98" s="201"/>
      <c r="AC98" s="201"/>
      <c r="AD98" s="201"/>
      <c r="AE98" s="201"/>
      <c r="AF98" s="201"/>
      <c r="AG98" s="202">
        <f>'SO 04 - Vzduchotechnika'!J30</f>
        <v>0</v>
      </c>
      <c r="AH98" s="203"/>
      <c r="AI98" s="203"/>
      <c r="AJ98" s="203"/>
      <c r="AK98" s="203"/>
      <c r="AL98" s="203"/>
      <c r="AM98" s="203"/>
      <c r="AN98" s="202">
        <f t="shared" si="0"/>
        <v>0</v>
      </c>
      <c r="AO98" s="203"/>
      <c r="AP98" s="203"/>
      <c r="AQ98" s="77" t="s">
        <v>85</v>
      </c>
      <c r="AR98" s="74"/>
      <c r="AS98" s="78">
        <v>0</v>
      </c>
      <c r="AT98" s="79">
        <f t="shared" si="1"/>
        <v>0</v>
      </c>
      <c r="AU98" s="80">
        <f>'SO 04 - Vzduchotechnika'!P119</f>
        <v>0</v>
      </c>
      <c r="AV98" s="79">
        <f>'SO 04 - Vzduchotechnika'!J33</f>
        <v>0</v>
      </c>
      <c r="AW98" s="79">
        <f>'SO 04 - Vzduchotechnika'!J34</f>
        <v>0</v>
      </c>
      <c r="AX98" s="79">
        <f>'SO 04 - Vzduchotechnika'!J35</f>
        <v>0</v>
      </c>
      <c r="AY98" s="79">
        <f>'SO 04 - Vzduchotechnika'!J36</f>
        <v>0</v>
      </c>
      <c r="AZ98" s="79">
        <f>'SO 04 - Vzduchotechnika'!F33</f>
        <v>0</v>
      </c>
      <c r="BA98" s="79">
        <f>'SO 04 - Vzduchotechnika'!F34</f>
        <v>0</v>
      </c>
      <c r="BB98" s="79">
        <f>'SO 04 - Vzduchotechnika'!F35</f>
        <v>0</v>
      </c>
      <c r="BC98" s="79">
        <f>'SO 04 - Vzduchotechnika'!F36</f>
        <v>0</v>
      </c>
      <c r="BD98" s="81">
        <f>'SO 04 - Vzduchotechnika'!F37</f>
        <v>0</v>
      </c>
      <c r="BT98" s="82" t="s">
        <v>86</v>
      </c>
      <c r="BV98" s="82" t="s">
        <v>80</v>
      </c>
      <c r="BW98" s="82" t="s">
        <v>97</v>
      </c>
      <c r="BX98" s="82" t="s">
        <v>5</v>
      </c>
      <c r="CL98" s="82" t="s">
        <v>1</v>
      </c>
      <c r="CM98" s="82" t="s">
        <v>88</v>
      </c>
    </row>
    <row r="99" spans="1:91" s="6" customFormat="1" ht="16.5" customHeight="1">
      <c r="A99" s="73" t="s">
        <v>82</v>
      </c>
      <c r="B99" s="74"/>
      <c r="C99" s="75"/>
      <c r="D99" s="201" t="s">
        <v>98</v>
      </c>
      <c r="E99" s="201"/>
      <c r="F99" s="201"/>
      <c r="G99" s="201"/>
      <c r="H99" s="201"/>
      <c r="I99" s="76"/>
      <c r="J99" s="201" t="s">
        <v>99</v>
      </c>
      <c r="K99" s="201"/>
      <c r="L99" s="201"/>
      <c r="M99" s="201"/>
      <c r="N99" s="201"/>
      <c r="O99" s="201"/>
      <c r="P99" s="201"/>
      <c r="Q99" s="201"/>
      <c r="R99" s="201"/>
      <c r="S99" s="201"/>
      <c r="T99" s="201"/>
      <c r="U99" s="201"/>
      <c r="V99" s="201"/>
      <c r="W99" s="201"/>
      <c r="X99" s="201"/>
      <c r="Y99" s="201"/>
      <c r="Z99" s="201"/>
      <c r="AA99" s="201"/>
      <c r="AB99" s="201"/>
      <c r="AC99" s="201"/>
      <c r="AD99" s="201"/>
      <c r="AE99" s="201"/>
      <c r="AF99" s="201"/>
      <c r="AG99" s="202">
        <f>'SO 05 - Plynová zařízení'!J30</f>
        <v>0</v>
      </c>
      <c r="AH99" s="203"/>
      <c r="AI99" s="203"/>
      <c r="AJ99" s="203"/>
      <c r="AK99" s="203"/>
      <c r="AL99" s="203"/>
      <c r="AM99" s="203"/>
      <c r="AN99" s="202">
        <f t="shared" si="0"/>
        <v>0</v>
      </c>
      <c r="AO99" s="203"/>
      <c r="AP99" s="203"/>
      <c r="AQ99" s="77" t="s">
        <v>85</v>
      </c>
      <c r="AR99" s="74"/>
      <c r="AS99" s="78">
        <v>0</v>
      </c>
      <c r="AT99" s="79">
        <f t="shared" si="1"/>
        <v>0</v>
      </c>
      <c r="AU99" s="80">
        <f>'SO 05 - Plynová zařízení'!P126</f>
        <v>0</v>
      </c>
      <c r="AV99" s="79">
        <f>'SO 05 - Plynová zařízení'!J33</f>
        <v>0</v>
      </c>
      <c r="AW99" s="79">
        <f>'SO 05 - Plynová zařízení'!J34</f>
        <v>0</v>
      </c>
      <c r="AX99" s="79">
        <f>'SO 05 - Plynová zařízení'!J35</f>
        <v>0</v>
      </c>
      <c r="AY99" s="79">
        <f>'SO 05 - Plynová zařízení'!J36</f>
        <v>0</v>
      </c>
      <c r="AZ99" s="79">
        <f>'SO 05 - Plynová zařízení'!F33</f>
        <v>0</v>
      </c>
      <c r="BA99" s="79">
        <f>'SO 05 - Plynová zařízení'!F34</f>
        <v>0</v>
      </c>
      <c r="BB99" s="79">
        <f>'SO 05 - Plynová zařízení'!F35</f>
        <v>0</v>
      </c>
      <c r="BC99" s="79">
        <f>'SO 05 - Plynová zařízení'!F36</f>
        <v>0</v>
      </c>
      <c r="BD99" s="81">
        <f>'SO 05 - Plynová zařízení'!F37</f>
        <v>0</v>
      </c>
      <c r="BT99" s="82" t="s">
        <v>86</v>
      </c>
      <c r="BV99" s="82" t="s">
        <v>80</v>
      </c>
      <c r="BW99" s="82" t="s">
        <v>100</v>
      </c>
      <c r="BX99" s="82" t="s">
        <v>5</v>
      </c>
      <c r="CL99" s="82" t="s">
        <v>1</v>
      </c>
      <c r="CM99" s="82" t="s">
        <v>88</v>
      </c>
    </row>
    <row r="100" spans="1:91" s="6" customFormat="1" ht="16.5" customHeight="1">
      <c r="A100" s="73" t="s">
        <v>82</v>
      </c>
      <c r="B100" s="74"/>
      <c r="C100" s="75"/>
      <c r="D100" s="201" t="s">
        <v>101</v>
      </c>
      <c r="E100" s="201"/>
      <c r="F100" s="201"/>
      <c r="G100" s="201"/>
      <c r="H100" s="201"/>
      <c r="I100" s="76"/>
      <c r="J100" s="201" t="s">
        <v>102</v>
      </c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  <c r="Z100" s="201"/>
      <c r="AA100" s="201"/>
      <c r="AB100" s="201"/>
      <c r="AC100" s="201"/>
      <c r="AD100" s="201"/>
      <c r="AE100" s="201"/>
      <c r="AF100" s="201"/>
      <c r="AG100" s="202">
        <f>'SO 06 - MaR'!J30</f>
        <v>0</v>
      </c>
      <c r="AH100" s="203"/>
      <c r="AI100" s="203"/>
      <c r="AJ100" s="203"/>
      <c r="AK100" s="203"/>
      <c r="AL100" s="203"/>
      <c r="AM100" s="203"/>
      <c r="AN100" s="202">
        <f t="shared" si="0"/>
        <v>0</v>
      </c>
      <c r="AO100" s="203"/>
      <c r="AP100" s="203"/>
      <c r="AQ100" s="77" t="s">
        <v>85</v>
      </c>
      <c r="AR100" s="74"/>
      <c r="AS100" s="78">
        <v>0</v>
      </c>
      <c r="AT100" s="79">
        <f t="shared" si="1"/>
        <v>0</v>
      </c>
      <c r="AU100" s="80">
        <f>'SO 06 - MaR'!P116</f>
        <v>0</v>
      </c>
      <c r="AV100" s="79">
        <f>'SO 06 - MaR'!J33</f>
        <v>0</v>
      </c>
      <c r="AW100" s="79">
        <f>'SO 06 - MaR'!J34</f>
        <v>0</v>
      </c>
      <c r="AX100" s="79">
        <f>'SO 06 - MaR'!J35</f>
        <v>0</v>
      </c>
      <c r="AY100" s="79">
        <f>'SO 06 - MaR'!J36</f>
        <v>0</v>
      </c>
      <c r="AZ100" s="79">
        <f>'SO 06 - MaR'!F33</f>
        <v>0</v>
      </c>
      <c r="BA100" s="79">
        <f>'SO 06 - MaR'!F34</f>
        <v>0</v>
      </c>
      <c r="BB100" s="79">
        <f>'SO 06 - MaR'!F35</f>
        <v>0</v>
      </c>
      <c r="BC100" s="79">
        <f>'SO 06 - MaR'!F36</f>
        <v>0</v>
      </c>
      <c r="BD100" s="81">
        <f>'SO 06 - MaR'!F37</f>
        <v>0</v>
      </c>
      <c r="BT100" s="82" t="s">
        <v>86</v>
      </c>
      <c r="BV100" s="82" t="s">
        <v>80</v>
      </c>
      <c r="BW100" s="82" t="s">
        <v>103</v>
      </c>
      <c r="BX100" s="82" t="s">
        <v>5</v>
      </c>
      <c r="CL100" s="82" t="s">
        <v>1</v>
      </c>
      <c r="CM100" s="82" t="s">
        <v>88</v>
      </c>
    </row>
    <row r="101" spans="1:91" s="6" customFormat="1" ht="16.5" customHeight="1">
      <c r="A101" s="73" t="s">
        <v>82</v>
      </c>
      <c r="B101" s="74"/>
      <c r="C101" s="75"/>
      <c r="D101" s="201" t="s">
        <v>104</v>
      </c>
      <c r="E101" s="201"/>
      <c r="F101" s="201"/>
      <c r="G101" s="201"/>
      <c r="H101" s="201"/>
      <c r="I101" s="76"/>
      <c r="J101" s="201" t="s">
        <v>105</v>
      </c>
      <c r="K101" s="201"/>
      <c r="L101" s="201"/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  <c r="W101" s="201"/>
      <c r="X101" s="201"/>
      <c r="Y101" s="201"/>
      <c r="Z101" s="201"/>
      <c r="AA101" s="201"/>
      <c r="AB101" s="201"/>
      <c r="AC101" s="201"/>
      <c r="AD101" s="201"/>
      <c r="AE101" s="201"/>
      <c r="AF101" s="201"/>
      <c r="AG101" s="202">
        <f>'SO 07 - Elektroinstalace'!J30</f>
        <v>0</v>
      </c>
      <c r="AH101" s="203"/>
      <c r="AI101" s="203"/>
      <c r="AJ101" s="203"/>
      <c r="AK101" s="203"/>
      <c r="AL101" s="203"/>
      <c r="AM101" s="203"/>
      <c r="AN101" s="202">
        <f t="shared" si="0"/>
        <v>0</v>
      </c>
      <c r="AO101" s="203"/>
      <c r="AP101" s="203"/>
      <c r="AQ101" s="77" t="s">
        <v>85</v>
      </c>
      <c r="AR101" s="74"/>
      <c r="AS101" s="83">
        <v>0</v>
      </c>
      <c r="AT101" s="84">
        <f t="shared" si="1"/>
        <v>0</v>
      </c>
      <c r="AU101" s="85">
        <f>'SO 07 - Elektroinstalace'!P130</f>
        <v>0</v>
      </c>
      <c r="AV101" s="84">
        <f>'SO 07 - Elektroinstalace'!J33</f>
        <v>0</v>
      </c>
      <c r="AW101" s="84">
        <f>'SO 07 - Elektroinstalace'!J34</f>
        <v>0</v>
      </c>
      <c r="AX101" s="84">
        <f>'SO 07 - Elektroinstalace'!J35</f>
        <v>0</v>
      </c>
      <c r="AY101" s="84">
        <f>'SO 07 - Elektroinstalace'!J36</f>
        <v>0</v>
      </c>
      <c r="AZ101" s="84">
        <f>'SO 07 - Elektroinstalace'!F33</f>
        <v>0</v>
      </c>
      <c r="BA101" s="84">
        <f>'SO 07 - Elektroinstalace'!F34</f>
        <v>0</v>
      </c>
      <c r="BB101" s="84">
        <f>'SO 07 - Elektroinstalace'!F35</f>
        <v>0</v>
      </c>
      <c r="BC101" s="84">
        <f>'SO 07 - Elektroinstalace'!F36</f>
        <v>0</v>
      </c>
      <c r="BD101" s="86">
        <f>'SO 07 - Elektroinstalace'!F37</f>
        <v>0</v>
      </c>
      <c r="BT101" s="82" t="s">
        <v>86</v>
      </c>
      <c r="BV101" s="82" t="s">
        <v>80</v>
      </c>
      <c r="BW101" s="82" t="s">
        <v>106</v>
      </c>
      <c r="BX101" s="82" t="s">
        <v>5</v>
      </c>
      <c r="CL101" s="82" t="s">
        <v>1</v>
      </c>
      <c r="CM101" s="82" t="s">
        <v>88</v>
      </c>
    </row>
    <row r="102" spans="1:91" s="1" customFormat="1" ht="30" customHeight="1">
      <c r="B102" s="31"/>
      <c r="AR102" s="31"/>
    </row>
    <row r="103" spans="1:91" s="1" customFormat="1" ht="6.95" customHeight="1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31"/>
    </row>
  </sheetData>
  <sheetProtection algorithmName="SHA-512" hashValue="hIbPc3P/1Uyk/jjlQI4J+jtFyNk5gsANy4iFiirAwFeSuDN03JmvEOlnhxKtKJUD76y6MTmBH8GEHDAw0XaUrw==" saltValue="BxQzr2lvNWqvVKtdajItO71+7JpT3/FC36IFH0MmKCBQN4q/8zfEwJJb6PamqpYtaKsi0qRjk6oJiWWSxrsOjA==" spinCount="100000" sheet="1" objects="1" scenarios="1" formatColumns="0" formatRows="0"/>
  <mergeCells count="66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L85:AJ85"/>
    <mergeCell ref="AM87:AN87"/>
    <mergeCell ref="AM89:AP89"/>
    <mergeCell ref="AS89:AT91"/>
    <mergeCell ref="AM90:AP90"/>
  </mergeCells>
  <hyperlinks>
    <hyperlink ref="A95" location="'SO 01 - Stavební část'!C2" display="/" xr:uid="{00000000-0004-0000-0000-000000000000}"/>
    <hyperlink ref="A96" location="'SO 02 - Zdravotechnika'!C2" display="/" xr:uid="{00000000-0004-0000-0000-000001000000}"/>
    <hyperlink ref="A97" location="'SO 03 - Vytápění'!C2" display="/" xr:uid="{00000000-0004-0000-0000-000002000000}"/>
    <hyperlink ref="A98" location="'SO 04 - Vzduchotechnika'!C2" display="/" xr:uid="{00000000-0004-0000-0000-000003000000}"/>
    <hyperlink ref="A99" location="'SO 05 - Plynová zařízení'!C2" display="/" xr:uid="{00000000-0004-0000-0000-000004000000}"/>
    <hyperlink ref="A100" location="'SO 06 - MaR'!C2" display="/" xr:uid="{00000000-0004-0000-0000-000005000000}"/>
    <hyperlink ref="A101" location="'SO 07 - Elektroinstalace'!C2" display="/" xr:uid="{00000000-0004-0000-0000-000006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9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6" t="s">
        <v>87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88</v>
      </c>
    </row>
    <row r="4" spans="2:46" ht="24.95" customHeight="1">
      <c r="B4" s="19"/>
      <c r="D4" s="20" t="s">
        <v>107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5" t="str">
        <f>'Rekapitulace stavby'!K6</f>
        <v>Stavební úpravy č.p. 296, Chuchelna</v>
      </c>
      <c r="F7" s="226"/>
      <c r="G7" s="226"/>
      <c r="H7" s="226"/>
      <c r="L7" s="19"/>
    </row>
    <row r="8" spans="2:46" s="1" customFormat="1" ht="12" customHeight="1">
      <c r="B8" s="31"/>
      <c r="D8" s="26" t="s">
        <v>108</v>
      </c>
      <c r="L8" s="31"/>
    </row>
    <row r="9" spans="2:46" s="1" customFormat="1" ht="16.5" customHeight="1">
      <c r="B9" s="31"/>
      <c r="E9" s="187" t="s">
        <v>109</v>
      </c>
      <c r="F9" s="227"/>
      <c r="G9" s="227"/>
      <c r="H9" s="227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4. 4. 2023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>Obec Chuchelna</v>
      </c>
      <c r="I15" s="26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8" t="str">
        <f>'Rekapitulace stavby'!E14</f>
        <v>Vyplň údaj</v>
      </c>
      <c r="F18" s="209"/>
      <c r="G18" s="209"/>
      <c r="H18" s="209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tr">
        <f>IF('Rekapitulace stavby'!AN16="","",'Rekapitulace stavby'!AN16)</f>
        <v>11085631</v>
      </c>
      <c r="L20" s="31"/>
    </row>
    <row r="21" spans="2:12" s="1" customFormat="1" ht="18" customHeight="1">
      <c r="B21" s="31"/>
      <c r="E21" s="24" t="str">
        <f>IF('Rekapitulace stavby'!E17="","",'Rekapitulace stavby'!E17)</f>
        <v>Ing. arch. Vladimíra Jínová - PROJEKTOVÁNÍ STAVEB</v>
      </c>
      <c r="I21" s="26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34</v>
      </c>
      <c r="I23" s="26" t="s">
        <v>25</v>
      </c>
      <c r="J23" s="24" t="str">
        <f>IF('Rekapitulace stavby'!AN19="","",'Rekapitulace stavby'!AN19)</f>
        <v>76453201</v>
      </c>
      <c r="L23" s="31"/>
    </row>
    <row r="24" spans="2:12" s="1" customFormat="1" ht="18" customHeight="1">
      <c r="B24" s="31"/>
      <c r="E24" s="24" t="str">
        <f>IF('Rekapitulace stavby'!E20="","",'Rekapitulace stavby'!E20)</f>
        <v>Tomáš Hochman</v>
      </c>
      <c r="I24" s="26" t="s">
        <v>27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37</v>
      </c>
      <c r="L26" s="31"/>
    </row>
    <row r="27" spans="2:12" s="7" customFormat="1" ht="16.5" customHeight="1">
      <c r="B27" s="88"/>
      <c r="E27" s="214" t="s">
        <v>1</v>
      </c>
      <c r="F27" s="214"/>
      <c r="G27" s="214"/>
      <c r="H27" s="214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38</v>
      </c>
      <c r="J30" s="65">
        <f>ROUND(J136,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40</v>
      </c>
      <c r="I32" s="34" t="s">
        <v>39</v>
      </c>
      <c r="J32" s="34" t="s">
        <v>41</v>
      </c>
      <c r="L32" s="31"/>
    </row>
    <row r="33" spans="2:12" s="1" customFormat="1" ht="14.45" customHeight="1">
      <c r="B33" s="31"/>
      <c r="D33" s="54" t="s">
        <v>42</v>
      </c>
      <c r="E33" s="26" t="s">
        <v>43</v>
      </c>
      <c r="F33" s="90">
        <f>ROUND((SUM(BE136:BE395)),  2)</f>
        <v>0</v>
      </c>
      <c r="I33" s="91">
        <v>0.21</v>
      </c>
      <c r="J33" s="90">
        <f>ROUND(((SUM(BE136:BE395))*I33),  2)</f>
        <v>0</v>
      </c>
      <c r="L33" s="31"/>
    </row>
    <row r="34" spans="2:12" s="1" customFormat="1" ht="14.45" customHeight="1">
      <c r="B34" s="31"/>
      <c r="E34" s="26" t="s">
        <v>44</v>
      </c>
      <c r="F34" s="90">
        <f>ROUND((SUM(BF136:BF395)),  2)</f>
        <v>0</v>
      </c>
      <c r="I34" s="91">
        <v>0.15</v>
      </c>
      <c r="J34" s="90">
        <f>ROUND(((SUM(BF136:BF395))*I34),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90">
        <f>ROUND((SUM(BG136:BG395)),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90">
        <f>ROUND((SUM(BH136:BH395)),  2)</f>
        <v>0</v>
      </c>
      <c r="I36" s="91">
        <v>0.15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90">
        <f>ROUND((SUM(BI136:BI395)),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48</v>
      </c>
      <c r="E39" s="56"/>
      <c r="F39" s="56"/>
      <c r="G39" s="94" t="s">
        <v>49</v>
      </c>
      <c r="H39" s="95" t="s">
        <v>50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51</v>
      </c>
      <c r="E50" s="41"/>
      <c r="F50" s="41"/>
      <c r="G50" s="40" t="s">
        <v>52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53</v>
      </c>
      <c r="E61" s="33"/>
      <c r="F61" s="98" t="s">
        <v>54</v>
      </c>
      <c r="G61" s="42" t="s">
        <v>53</v>
      </c>
      <c r="H61" s="33"/>
      <c r="I61" s="33"/>
      <c r="J61" s="99" t="s">
        <v>54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55</v>
      </c>
      <c r="E65" s="41"/>
      <c r="F65" s="41"/>
      <c r="G65" s="40" t="s">
        <v>56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53</v>
      </c>
      <c r="E76" s="33"/>
      <c r="F76" s="98" t="s">
        <v>54</v>
      </c>
      <c r="G76" s="42" t="s">
        <v>53</v>
      </c>
      <c r="H76" s="33"/>
      <c r="I76" s="33"/>
      <c r="J76" s="99" t="s">
        <v>54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110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5" t="str">
        <f>E7</f>
        <v>Stavební úpravy č.p. 296, Chuchelna</v>
      </c>
      <c r="F85" s="226"/>
      <c r="G85" s="226"/>
      <c r="H85" s="226"/>
      <c r="L85" s="31"/>
    </row>
    <row r="86" spans="2:47" s="1" customFormat="1" ht="12" customHeight="1">
      <c r="B86" s="31"/>
      <c r="C86" s="26" t="s">
        <v>108</v>
      </c>
      <c r="L86" s="31"/>
    </row>
    <row r="87" spans="2:47" s="1" customFormat="1" ht="16.5" customHeight="1">
      <c r="B87" s="31"/>
      <c r="E87" s="187" t="str">
        <f>E9</f>
        <v>SO 01 - Stavební část</v>
      </c>
      <c r="F87" s="227"/>
      <c r="G87" s="227"/>
      <c r="H87" s="227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4. 4. 2023</v>
      </c>
      <c r="L89" s="31"/>
    </row>
    <row r="90" spans="2:47" s="1" customFormat="1" ht="6.95" customHeight="1">
      <c r="B90" s="31"/>
      <c r="L90" s="31"/>
    </row>
    <row r="91" spans="2:47" s="1" customFormat="1" ht="54.4" customHeight="1">
      <c r="B91" s="31"/>
      <c r="C91" s="26" t="s">
        <v>24</v>
      </c>
      <c r="F91" s="24" t="str">
        <f>E15</f>
        <v>Obec Chuchelna</v>
      </c>
      <c r="I91" s="26" t="s">
        <v>30</v>
      </c>
      <c r="J91" s="29" t="str">
        <f>E21</f>
        <v>Ing. arch. Vladimíra Jínová - PROJEKTOVÁNÍ STAVEB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26" t="s">
        <v>34</v>
      </c>
      <c r="J92" s="29" t="str">
        <f>E24</f>
        <v>Tomáš Hochman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111</v>
      </c>
      <c r="D94" s="92"/>
      <c r="E94" s="92"/>
      <c r="F94" s="92"/>
      <c r="G94" s="92"/>
      <c r="H94" s="92"/>
      <c r="I94" s="92"/>
      <c r="J94" s="101" t="s">
        <v>112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113</v>
      </c>
      <c r="J96" s="65">
        <f>J136</f>
        <v>0</v>
      </c>
      <c r="L96" s="31"/>
      <c r="AU96" s="16" t="s">
        <v>114</v>
      </c>
    </row>
    <row r="97" spans="2:12" s="8" customFormat="1" ht="24.95" customHeight="1">
      <c r="B97" s="103"/>
      <c r="D97" s="104" t="s">
        <v>115</v>
      </c>
      <c r="E97" s="105"/>
      <c r="F97" s="105"/>
      <c r="G97" s="105"/>
      <c r="H97" s="105"/>
      <c r="I97" s="105"/>
      <c r="J97" s="106">
        <f>J137</f>
        <v>0</v>
      </c>
      <c r="L97" s="103"/>
    </row>
    <row r="98" spans="2:12" s="9" customFormat="1" ht="19.899999999999999" customHeight="1">
      <c r="B98" s="107"/>
      <c r="D98" s="108" t="s">
        <v>116</v>
      </c>
      <c r="E98" s="109"/>
      <c r="F98" s="109"/>
      <c r="G98" s="109"/>
      <c r="H98" s="109"/>
      <c r="I98" s="109"/>
      <c r="J98" s="110">
        <f>J138</f>
        <v>0</v>
      </c>
      <c r="L98" s="107"/>
    </row>
    <row r="99" spans="2:12" s="9" customFormat="1" ht="19.899999999999999" customHeight="1">
      <c r="B99" s="107"/>
      <c r="D99" s="108" t="s">
        <v>117</v>
      </c>
      <c r="E99" s="109"/>
      <c r="F99" s="109"/>
      <c r="G99" s="109"/>
      <c r="H99" s="109"/>
      <c r="I99" s="109"/>
      <c r="J99" s="110">
        <f>J156</f>
        <v>0</v>
      </c>
      <c r="L99" s="107"/>
    </row>
    <row r="100" spans="2:12" s="9" customFormat="1" ht="19.899999999999999" customHeight="1">
      <c r="B100" s="107"/>
      <c r="D100" s="108" t="s">
        <v>118</v>
      </c>
      <c r="E100" s="109"/>
      <c r="F100" s="109"/>
      <c r="G100" s="109"/>
      <c r="H100" s="109"/>
      <c r="I100" s="109"/>
      <c r="J100" s="110">
        <f>J220</f>
        <v>0</v>
      </c>
      <c r="L100" s="107"/>
    </row>
    <row r="101" spans="2:12" s="9" customFormat="1" ht="19.899999999999999" customHeight="1">
      <c r="B101" s="107"/>
      <c r="D101" s="108" t="s">
        <v>119</v>
      </c>
      <c r="E101" s="109"/>
      <c r="F101" s="109"/>
      <c r="G101" s="109"/>
      <c r="H101" s="109"/>
      <c r="I101" s="109"/>
      <c r="J101" s="110">
        <f>J250</f>
        <v>0</v>
      </c>
      <c r="L101" s="107"/>
    </row>
    <row r="102" spans="2:12" s="9" customFormat="1" ht="19.899999999999999" customHeight="1">
      <c r="B102" s="107"/>
      <c r="D102" s="108" t="s">
        <v>120</v>
      </c>
      <c r="E102" s="109"/>
      <c r="F102" s="109"/>
      <c r="G102" s="109"/>
      <c r="H102" s="109"/>
      <c r="I102" s="109"/>
      <c r="J102" s="110">
        <f>J257</f>
        <v>0</v>
      </c>
      <c r="L102" s="107"/>
    </row>
    <row r="103" spans="2:12" s="8" customFormat="1" ht="24.95" customHeight="1">
      <c r="B103" s="103"/>
      <c r="D103" s="104" t="s">
        <v>121</v>
      </c>
      <c r="E103" s="105"/>
      <c r="F103" s="105"/>
      <c r="G103" s="105"/>
      <c r="H103" s="105"/>
      <c r="I103" s="105"/>
      <c r="J103" s="106">
        <f>J259</f>
        <v>0</v>
      </c>
      <c r="L103" s="103"/>
    </row>
    <row r="104" spans="2:12" s="9" customFormat="1" ht="19.899999999999999" customHeight="1">
      <c r="B104" s="107"/>
      <c r="D104" s="108" t="s">
        <v>122</v>
      </c>
      <c r="E104" s="109"/>
      <c r="F104" s="109"/>
      <c r="G104" s="109"/>
      <c r="H104" s="109"/>
      <c r="I104" s="109"/>
      <c r="J104" s="110">
        <f>J260</f>
        <v>0</v>
      </c>
      <c r="L104" s="107"/>
    </row>
    <row r="105" spans="2:12" s="9" customFormat="1" ht="19.899999999999999" customHeight="1">
      <c r="B105" s="107"/>
      <c r="D105" s="108" t="s">
        <v>123</v>
      </c>
      <c r="E105" s="109"/>
      <c r="F105" s="109"/>
      <c r="G105" s="109"/>
      <c r="H105" s="109"/>
      <c r="I105" s="109"/>
      <c r="J105" s="110">
        <f>J279</f>
        <v>0</v>
      </c>
      <c r="L105" s="107"/>
    </row>
    <row r="106" spans="2:12" s="9" customFormat="1" ht="19.899999999999999" customHeight="1">
      <c r="B106" s="107"/>
      <c r="D106" s="108" t="s">
        <v>124</v>
      </c>
      <c r="E106" s="109"/>
      <c r="F106" s="109"/>
      <c r="G106" s="109"/>
      <c r="H106" s="109"/>
      <c r="I106" s="109"/>
      <c r="J106" s="110">
        <f>J294</f>
        <v>0</v>
      </c>
      <c r="L106" s="107"/>
    </row>
    <row r="107" spans="2:12" s="9" customFormat="1" ht="19.899999999999999" customHeight="1">
      <c r="B107" s="107"/>
      <c r="D107" s="108" t="s">
        <v>125</v>
      </c>
      <c r="E107" s="109"/>
      <c r="F107" s="109"/>
      <c r="G107" s="109"/>
      <c r="H107" s="109"/>
      <c r="I107" s="109"/>
      <c r="J107" s="110">
        <f>J308</f>
        <v>0</v>
      </c>
      <c r="L107" s="107"/>
    </row>
    <row r="108" spans="2:12" s="9" customFormat="1" ht="19.899999999999999" customHeight="1">
      <c r="B108" s="107"/>
      <c r="D108" s="108" t="s">
        <v>126</v>
      </c>
      <c r="E108" s="109"/>
      <c r="F108" s="109"/>
      <c r="G108" s="109"/>
      <c r="H108" s="109"/>
      <c r="I108" s="109"/>
      <c r="J108" s="110">
        <f>J325</f>
        <v>0</v>
      </c>
      <c r="L108" s="107"/>
    </row>
    <row r="109" spans="2:12" s="9" customFormat="1" ht="19.899999999999999" customHeight="1">
      <c r="B109" s="107"/>
      <c r="D109" s="108" t="s">
        <v>127</v>
      </c>
      <c r="E109" s="109"/>
      <c r="F109" s="109"/>
      <c r="G109" s="109"/>
      <c r="H109" s="109"/>
      <c r="I109" s="109"/>
      <c r="J109" s="110">
        <f>J344</f>
        <v>0</v>
      </c>
      <c r="L109" s="107"/>
    </row>
    <row r="110" spans="2:12" s="9" customFormat="1" ht="19.899999999999999" customHeight="1">
      <c r="B110" s="107"/>
      <c r="D110" s="108" t="s">
        <v>128</v>
      </c>
      <c r="E110" s="109"/>
      <c r="F110" s="109"/>
      <c r="G110" s="109"/>
      <c r="H110" s="109"/>
      <c r="I110" s="109"/>
      <c r="J110" s="110">
        <f>J351</f>
        <v>0</v>
      </c>
      <c r="L110" s="107"/>
    </row>
    <row r="111" spans="2:12" s="9" customFormat="1" ht="19.899999999999999" customHeight="1">
      <c r="B111" s="107"/>
      <c r="D111" s="108" t="s">
        <v>129</v>
      </c>
      <c r="E111" s="109"/>
      <c r="F111" s="109"/>
      <c r="G111" s="109"/>
      <c r="H111" s="109"/>
      <c r="I111" s="109"/>
      <c r="J111" s="110">
        <f>J364</f>
        <v>0</v>
      </c>
      <c r="L111" s="107"/>
    </row>
    <row r="112" spans="2:12" s="8" customFormat="1" ht="24.95" customHeight="1">
      <c r="B112" s="103"/>
      <c r="D112" s="104" t="s">
        <v>130</v>
      </c>
      <c r="E112" s="105"/>
      <c r="F112" s="105"/>
      <c r="G112" s="105"/>
      <c r="H112" s="105"/>
      <c r="I112" s="105"/>
      <c r="J112" s="106">
        <f>J383</f>
        <v>0</v>
      </c>
      <c r="L112" s="103"/>
    </row>
    <row r="113" spans="2:12" s="9" customFormat="1" ht="19.899999999999999" customHeight="1">
      <c r="B113" s="107"/>
      <c r="D113" s="108" t="s">
        <v>131</v>
      </c>
      <c r="E113" s="109"/>
      <c r="F113" s="109"/>
      <c r="G113" s="109"/>
      <c r="H113" s="109"/>
      <c r="I113" s="109"/>
      <c r="J113" s="110">
        <f>J384</f>
        <v>0</v>
      </c>
      <c r="L113" s="107"/>
    </row>
    <row r="114" spans="2:12" s="9" customFormat="1" ht="19.899999999999999" customHeight="1">
      <c r="B114" s="107"/>
      <c r="D114" s="108" t="s">
        <v>132</v>
      </c>
      <c r="E114" s="109"/>
      <c r="F114" s="109"/>
      <c r="G114" s="109"/>
      <c r="H114" s="109"/>
      <c r="I114" s="109"/>
      <c r="J114" s="110">
        <f>J386</f>
        <v>0</v>
      </c>
      <c r="L114" s="107"/>
    </row>
    <row r="115" spans="2:12" s="9" customFormat="1" ht="19.899999999999999" customHeight="1">
      <c r="B115" s="107"/>
      <c r="D115" s="108" t="s">
        <v>133</v>
      </c>
      <c r="E115" s="109"/>
      <c r="F115" s="109"/>
      <c r="G115" s="109"/>
      <c r="H115" s="109"/>
      <c r="I115" s="109"/>
      <c r="J115" s="110">
        <f>J390</f>
        <v>0</v>
      </c>
      <c r="L115" s="107"/>
    </row>
    <row r="116" spans="2:12" s="9" customFormat="1" ht="19.899999999999999" customHeight="1">
      <c r="B116" s="107"/>
      <c r="D116" s="108" t="s">
        <v>134</v>
      </c>
      <c r="E116" s="109"/>
      <c r="F116" s="109"/>
      <c r="G116" s="109"/>
      <c r="H116" s="109"/>
      <c r="I116" s="109"/>
      <c r="J116" s="110">
        <f>J392</f>
        <v>0</v>
      </c>
      <c r="L116" s="107"/>
    </row>
    <row r="117" spans="2:12" s="1" customFormat="1" ht="21.75" customHeight="1">
      <c r="B117" s="31"/>
      <c r="L117" s="31"/>
    </row>
    <row r="118" spans="2:12" s="1" customFormat="1" ht="6.95" customHeight="1"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31"/>
    </row>
    <row r="122" spans="2:12" s="1" customFormat="1" ht="6.95" customHeight="1">
      <c r="B122" s="45"/>
      <c r="C122" s="46"/>
      <c r="D122" s="46"/>
      <c r="E122" s="46"/>
      <c r="F122" s="46"/>
      <c r="G122" s="46"/>
      <c r="H122" s="46"/>
      <c r="I122" s="46"/>
      <c r="J122" s="46"/>
      <c r="K122" s="46"/>
      <c r="L122" s="31"/>
    </row>
    <row r="123" spans="2:12" s="1" customFormat="1" ht="24.95" customHeight="1">
      <c r="B123" s="31"/>
      <c r="C123" s="20" t="s">
        <v>135</v>
      </c>
      <c r="L123" s="31"/>
    </row>
    <row r="124" spans="2:12" s="1" customFormat="1" ht="6.95" customHeight="1">
      <c r="B124" s="31"/>
      <c r="L124" s="31"/>
    </row>
    <row r="125" spans="2:12" s="1" customFormat="1" ht="12" customHeight="1">
      <c r="B125" s="31"/>
      <c r="C125" s="26" t="s">
        <v>16</v>
      </c>
      <c r="L125" s="31"/>
    </row>
    <row r="126" spans="2:12" s="1" customFormat="1" ht="16.5" customHeight="1">
      <c r="B126" s="31"/>
      <c r="E126" s="225" t="str">
        <f>E7</f>
        <v>Stavební úpravy č.p. 296, Chuchelna</v>
      </c>
      <c r="F126" s="226"/>
      <c r="G126" s="226"/>
      <c r="H126" s="226"/>
      <c r="L126" s="31"/>
    </row>
    <row r="127" spans="2:12" s="1" customFormat="1" ht="12" customHeight="1">
      <c r="B127" s="31"/>
      <c r="C127" s="26" t="s">
        <v>108</v>
      </c>
      <c r="L127" s="31"/>
    </row>
    <row r="128" spans="2:12" s="1" customFormat="1" ht="16.5" customHeight="1">
      <c r="B128" s="31"/>
      <c r="E128" s="187" t="str">
        <f>E9</f>
        <v>SO 01 - Stavební část</v>
      </c>
      <c r="F128" s="227"/>
      <c r="G128" s="227"/>
      <c r="H128" s="227"/>
      <c r="L128" s="31"/>
    </row>
    <row r="129" spans="2:65" s="1" customFormat="1" ht="6.95" customHeight="1">
      <c r="B129" s="31"/>
      <c r="L129" s="31"/>
    </row>
    <row r="130" spans="2:65" s="1" customFormat="1" ht="12" customHeight="1">
      <c r="B130" s="31"/>
      <c r="C130" s="26" t="s">
        <v>20</v>
      </c>
      <c r="F130" s="24" t="str">
        <f>F12</f>
        <v xml:space="preserve"> </v>
      </c>
      <c r="I130" s="26" t="s">
        <v>22</v>
      </c>
      <c r="J130" s="51" t="str">
        <f>IF(J12="","",J12)</f>
        <v>4. 4. 2023</v>
      </c>
      <c r="L130" s="31"/>
    </row>
    <row r="131" spans="2:65" s="1" customFormat="1" ht="6.95" customHeight="1">
      <c r="B131" s="31"/>
      <c r="L131" s="31"/>
    </row>
    <row r="132" spans="2:65" s="1" customFormat="1" ht="54.4" customHeight="1">
      <c r="B132" s="31"/>
      <c r="C132" s="26" t="s">
        <v>24</v>
      </c>
      <c r="F132" s="24" t="str">
        <f>E15</f>
        <v>Obec Chuchelna</v>
      </c>
      <c r="I132" s="26" t="s">
        <v>30</v>
      </c>
      <c r="J132" s="29" t="str">
        <f>E21</f>
        <v>Ing. arch. Vladimíra Jínová - PROJEKTOVÁNÍ STAVEB</v>
      </c>
      <c r="L132" s="31"/>
    </row>
    <row r="133" spans="2:65" s="1" customFormat="1" ht="15.2" customHeight="1">
      <c r="B133" s="31"/>
      <c r="C133" s="26" t="s">
        <v>28</v>
      </c>
      <c r="F133" s="24" t="str">
        <f>IF(E18="","",E18)</f>
        <v>Vyplň údaj</v>
      </c>
      <c r="I133" s="26" t="s">
        <v>34</v>
      </c>
      <c r="J133" s="29" t="str">
        <f>E24</f>
        <v>Tomáš Hochman</v>
      </c>
      <c r="L133" s="31"/>
    </row>
    <row r="134" spans="2:65" s="1" customFormat="1" ht="10.35" customHeight="1">
      <c r="B134" s="31"/>
      <c r="L134" s="31"/>
    </row>
    <row r="135" spans="2:65" s="10" customFormat="1" ht="29.25" customHeight="1">
      <c r="B135" s="111"/>
      <c r="C135" s="112" t="s">
        <v>136</v>
      </c>
      <c r="D135" s="113" t="s">
        <v>63</v>
      </c>
      <c r="E135" s="113" t="s">
        <v>59</v>
      </c>
      <c r="F135" s="113" t="s">
        <v>60</v>
      </c>
      <c r="G135" s="113" t="s">
        <v>137</v>
      </c>
      <c r="H135" s="113" t="s">
        <v>138</v>
      </c>
      <c r="I135" s="113" t="s">
        <v>139</v>
      </c>
      <c r="J135" s="114" t="s">
        <v>112</v>
      </c>
      <c r="K135" s="115" t="s">
        <v>140</v>
      </c>
      <c r="L135" s="111"/>
      <c r="M135" s="58" t="s">
        <v>1</v>
      </c>
      <c r="N135" s="59" t="s">
        <v>42</v>
      </c>
      <c r="O135" s="59" t="s">
        <v>141</v>
      </c>
      <c r="P135" s="59" t="s">
        <v>142</v>
      </c>
      <c r="Q135" s="59" t="s">
        <v>143</v>
      </c>
      <c r="R135" s="59" t="s">
        <v>144</v>
      </c>
      <c r="S135" s="59" t="s">
        <v>145</v>
      </c>
      <c r="T135" s="60" t="s">
        <v>146</v>
      </c>
    </row>
    <row r="136" spans="2:65" s="1" customFormat="1" ht="22.9" customHeight="1">
      <c r="B136" s="31"/>
      <c r="C136" s="63" t="s">
        <v>147</v>
      </c>
      <c r="J136" s="116">
        <f>BK136</f>
        <v>0</v>
      </c>
      <c r="L136" s="31"/>
      <c r="M136" s="61"/>
      <c r="N136" s="52"/>
      <c r="O136" s="52"/>
      <c r="P136" s="117">
        <f>P137+P259+P383</f>
        <v>0</v>
      </c>
      <c r="Q136" s="52"/>
      <c r="R136" s="117">
        <f>R137+R259+R383</f>
        <v>40.353112230000001</v>
      </c>
      <c r="S136" s="52"/>
      <c r="T136" s="118">
        <f>T137+T259+T383</f>
        <v>76.890207000000004</v>
      </c>
      <c r="AT136" s="16" t="s">
        <v>77</v>
      </c>
      <c r="AU136" s="16" t="s">
        <v>114</v>
      </c>
      <c r="BK136" s="119">
        <f>BK137+BK259+BK383</f>
        <v>0</v>
      </c>
    </row>
    <row r="137" spans="2:65" s="11" customFormat="1" ht="25.9" customHeight="1">
      <c r="B137" s="120"/>
      <c r="D137" s="121" t="s">
        <v>77</v>
      </c>
      <c r="E137" s="122" t="s">
        <v>148</v>
      </c>
      <c r="F137" s="122" t="s">
        <v>149</v>
      </c>
      <c r="I137" s="123"/>
      <c r="J137" s="124">
        <f>BK137</f>
        <v>0</v>
      </c>
      <c r="L137" s="120"/>
      <c r="M137" s="125"/>
      <c r="P137" s="126">
        <f>P138+P156+P220+P250+P257</f>
        <v>0</v>
      </c>
      <c r="R137" s="126">
        <f>R138+R156+R220+R250+R257</f>
        <v>34.99555445</v>
      </c>
      <c r="T137" s="127">
        <f>T138+T156+T220+T250+T257</f>
        <v>76.762207000000004</v>
      </c>
      <c r="AR137" s="121" t="s">
        <v>86</v>
      </c>
      <c r="AT137" s="128" t="s">
        <v>77</v>
      </c>
      <c r="AU137" s="128" t="s">
        <v>78</v>
      </c>
      <c r="AY137" s="121" t="s">
        <v>150</v>
      </c>
      <c r="BK137" s="129">
        <f>BK138+BK156+BK220+BK250+BK257</f>
        <v>0</v>
      </c>
    </row>
    <row r="138" spans="2:65" s="11" customFormat="1" ht="22.9" customHeight="1">
      <c r="B138" s="120"/>
      <c r="D138" s="121" t="s">
        <v>77</v>
      </c>
      <c r="E138" s="130" t="s">
        <v>151</v>
      </c>
      <c r="F138" s="130" t="s">
        <v>152</v>
      </c>
      <c r="I138" s="123"/>
      <c r="J138" s="131">
        <f>BK138</f>
        <v>0</v>
      </c>
      <c r="L138" s="120"/>
      <c r="M138" s="125"/>
      <c r="P138" s="126">
        <f>SUM(P139:P155)</f>
        <v>0</v>
      </c>
      <c r="R138" s="126">
        <f>SUM(R139:R155)</f>
        <v>4.0602175000000003</v>
      </c>
      <c r="T138" s="127">
        <f>SUM(T139:T155)</f>
        <v>0</v>
      </c>
      <c r="AR138" s="121" t="s">
        <v>86</v>
      </c>
      <c r="AT138" s="128" t="s">
        <v>77</v>
      </c>
      <c r="AU138" s="128" t="s">
        <v>86</v>
      </c>
      <c r="AY138" s="121" t="s">
        <v>150</v>
      </c>
      <c r="BK138" s="129">
        <f>SUM(BK139:BK155)</f>
        <v>0</v>
      </c>
    </row>
    <row r="139" spans="2:65" s="1" customFormat="1" ht="24.2" customHeight="1">
      <c r="B139" s="31"/>
      <c r="C139" s="132" t="s">
        <v>86</v>
      </c>
      <c r="D139" s="132" t="s">
        <v>153</v>
      </c>
      <c r="E139" s="133" t="s">
        <v>154</v>
      </c>
      <c r="F139" s="134" t="s">
        <v>155</v>
      </c>
      <c r="G139" s="135" t="s">
        <v>156</v>
      </c>
      <c r="H139" s="136">
        <v>1.637</v>
      </c>
      <c r="I139" s="137"/>
      <c r="J139" s="138">
        <f>ROUND(I139*H139,2)</f>
        <v>0</v>
      </c>
      <c r="K139" s="139"/>
      <c r="L139" s="31"/>
      <c r="M139" s="140" t="s">
        <v>1</v>
      </c>
      <c r="N139" s="141" t="s">
        <v>43</v>
      </c>
      <c r="P139" s="142">
        <f>O139*H139</f>
        <v>0</v>
      </c>
      <c r="Q139" s="142">
        <v>1.8774999999999999</v>
      </c>
      <c r="R139" s="142">
        <f>Q139*H139</f>
        <v>3.0734675</v>
      </c>
      <c r="S139" s="142">
        <v>0</v>
      </c>
      <c r="T139" s="143">
        <f>S139*H139</f>
        <v>0</v>
      </c>
      <c r="AR139" s="144" t="s">
        <v>157</v>
      </c>
      <c r="AT139" s="144" t="s">
        <v>153</v>
      </c>
      <c r="AU139" s="144" t="s">
        <v>88</v>
      </c>
      <c r="AY139" s="16" t="s">
        <v>150</v>
      </c>
      <c r="BE139" s="145">
        <f>IF(N139="základní",J139,0)</f>
        <v>0</v>
      </c>
      <c r="BF139" s="145">
        <f>IF(N139="snížená",J139,0)</f>
        <v>0</v>
      </c>
      <c r="BG139" s="145">
        <f>IF(N139="zákl. přenesená",J139,0)</f>
        <v>0</v>
      </c>
      <c r="BH139" s="145">
        <f>IF(N139="sníž. přenesená",J139,0)</f>
        <v>0</v>
      </c>
      <c r="BI139" s="145">
        <f>IF(N139="nulová",J139,0)</f>
        <v>0</v>
      </c>
      <c r="BJ139" s="16" t="s">
        <v>86</v>
      </c>
      <c r="BK139" s="145">
        <f>ROUND(I139*H139,2)</f>
        <v>0</v>
      </c>
      <c r="BL139" s="16" t="s">
        <v>157</v>
      </c>
      <c r="BM139" s="144" t="s">
        <v>158</v>
      </c>
    </row>
    <row r="140" spans="2:65" s="12" customFormat="1" ht="11.25">
      <c r="B140" s="146"/>
      <c r="D140" s="147" t="s">
        <v>159</v>
      </c>
      <c r="E140" s="148" t="s">
        <v>1</v>
      </c>
      <c r="F140" s="149" t="s">
        <v>160</v>
      </c>
      <c r="H140" s="150">
        <v>0.43099999999999999</v>
      </c>
      <c r="I140" s="151"/>
      <c r="L140" s="146"/>
      <c r="M140" s="152"/>
      <c r="T140" s="153"/>
      <c r="AT140" s="148" t="s">
        <v>159</v>
      </c>
      <c r="AU140" s="148" t="s">
        <v>88</v>
      </c>
      <c r="AV140" s="12" t="s">
        <v>88</v>
      </c>
      <c r="AW140" s="12" t="s">
        <v>33</v>
      </c>
      <c r="AX140" s="12" t="s">
        <v>78</v>
      </c>
      <c r="AY140" s="148" t="s">
        <v>150</v>
      </c>
    </row>
    <row r="141" spans="2:65" s="12" customFormat="1" ht="11.25">
      <c r="B141" s="146"/>
      <c r="D141" s="147" t="s">
        <v>159</v>
      </c>
      <c r="E141" s="148" t="s">
        <v>1</v>
      </c>
      <c r="F141" s="149" t="s">
        <v>161</v>
      </c>
      <c r="H141" s="150">
        <v>0.51700000000000002</v>
      </c>
      <c r="I141" s="151"/>
      <c r="L141" s="146"/>
      <c r="M141" s="152"/>
      <c r="T141" s="153"/>
      <c r="AT141" s="148" t="s">
        <v>159</v>
      </c>
      <c r="AU141" s="148" t="s">
        <v>88</v>
      </c>
      <c r="AV141" s="12" t="s">
        <v>88</v>
      </c>
      <c r="AW141" s="12" t="s">
        <v>33</v>
      </c>
      <c r="AX141" s="12" t="s">
        <v>78</v>
      </c>
      <c r="AY141" s="148" t="s">
        <v>150</v>
      </c>
    </row>
    <row r="142" spans="2:65" s="12" customFormat="1" ht="11.25">
      <c r="B142" s="146"/>
      <c r="D142" s="147" t="s">
        <v>159</v>
      </c>
      <c r="E142" s="148" t="s">
        <v>1</v>
      </c>
      <c r="F142" s="149" t="s">
        <v>162</v>
      </c>
      <c r="H142" s="150">
        <v>0.45900000000000002</v>
      </c>
      <c r="I142" s="151"/>
      <c r="L142" s="146"/>
      <c r="M142" s="152"/>
      <c r="T142" s="153"/>
      <c r="AT142" s="148" t="s">
        <v>159</v>
      </c>
      <c r="AU142" s="148" t="s">
        <v>88</v>
      </c>
      <c r="AV142" s="12" t="s">
        <v>88</v>
      </c>
      <c r="AW142" s="12" t="s">
        <v>33</v>
      </c>
      <c r="AX142" s="12" t="s">
        <v>78</v>
      </c>
      <c r="AY142" s="148" t="s">
        <v>150</v>
      </c>
    </row>
    <row r="143" spans="2:65" s="12" customFormat="1" ht="11.25">
      <c r="B143" s="146"/>
      <c r="D143" s="147" t="s">
        <v>159</v>
      </c>
      <c r="E143" s="148" t="s">
        <v>1</v>
      </c>
      <c r="F143" s="149" t="s">
        <v>163</v>
      </c>
      <c r="H143" s="150">
        <v>0.23</v>
      </c>
      <c r="I143" s="151"/>
      <c r="L143" s="146"/>
      <c r="M143" s="152"/>
      <c r="T143" s="153"/>
      <c r="AT143" s="148" t="s">
        <v>159</v>
      </c>
      <c r="AU143" s="148" t="s">
        <v>88</v>
      </c>
      <c r="AV143" s="12" t="s">
        <v>88</v>
      </c>
      <c r="AW143" s="12" t="s">
        <v>33</v>
      </c>
      <c r="AX143" s="12" t="s">
        <v>78</v>
      </c>
      <c r="AY143" s="148" t="s">
        <v>150</v>
      </c>
    </row>
    <row r="144" spans="2:65" s="13" customFormat="1" ht="11.25">
      <c r="B144" s="154"/>
      <c r="D144" s="147" t="s">
        <v>159</v>
      </c>
      <c r="E144" s="155" t="s">
        <v>1</v>
      </c>
      <c r="F144" s="156" t="s">
        <v>164</v>
      </c>
      <c r="H144" s="157">
        <v>1.637</v>
      </c>
      <c r="I144" s="158"/>
      <c r="L144" s="154"/>
      <c r="M144" s="159"/>
      <c r="T144" s="160"/>
      <c r="AT144" s="155" t="s">
        <v>159</v>
      </c>
      <c r="AU144" s="155" t="s">
        <v>88</v>
      </c>
      <c r="AV144" s="13" t="s">
        <v>157</v>
      </c>
      <c r="AW144" s="13" t="s">
        <v>33</v>
      </c>
      <c r="AX144" s="13" t="s">
        <v>86</v>
      </c>
      <c r="AY144" s="155" t="s">
        <v>150</v>
      </c>
    </row>
    <row r="145" spans="2:65" s="1" customFormat="1" ht="21.75" customHeight="1">
      <c r="B145" s="31"/>
      <c r="C145" s="132" t="s">
        <v>88</v>
      </c>
      <c r="D145" s="132" t="s">
        <v>153</v>
      </c>
      <c r="E145" s="133" t="s">
        <v>165</v>
      </c>
      <c r="F145" s="134" t="s">
        <v>166</v>
      </c>
      <c r="G145" s="135" t="s">
        <v>167</v>
      </c>
      <c r="H145" s="136">
        <v>3</v>
      </c>
      <c r="I145" s="137"/>
      <c r="J145" s="138">
        <f>ROUND(I145*H145,2)</f>
        <v>0</v>
      </c>
      <c r="K145" s="139"/>
      <c r="L145" s="31"/>
      <c r="M145" s="140" t="s">
        <v>1</v>
      </c>
      <c r="N145" s="141" t="s">
        <v>43</v>
      </c>
      <c r="P145" s="142">
        <f>O145*H145</f>
        <v>0</v>
      </c>
      <c r="Q145" s="142">
        <v>8.1850000000000006E-2</v>
      </c>
      <c r="R145" s="142">
        <f>Q145*H145</f>
        <v>0.24555000000000002</v>
      </c>
      <c r="S145" s="142">
        <v>0</v>
      </c>
      <c r="T145" s="143">
        <f>S145*H145</f>
        <v>0</v>
      </c>
      <c r="AR145" s="144" t="s">
        <v>157</v>
      </c>
      <c r="AT145" s="144" t="s">
        <v>153</v>
      </c>
      <c r="AU145" s="144" t="s">
        <v>88</v>
      </c>
      <c r="AY145" s="16" t="s">
        <v>150</v>
      </c>
      <c r="BE145" s="145">
        <f>IF(N145="základní",J145,0)</f>
        <v>0</v>
      </c>
      <c r="BF145" s="145">
        <f>IF(N145="snížená",J145,0)</f>
        <v>0</v>
      </c>
      <c r="BG145" s="145">
        <f>IF(N145="zákl. přenesená",J145,0)</f>
        <v>0</v>
      </c>
      <c r="BH145" s="145">
        <f>IF(N145="sníž. přenesená",J145,0)</f>
        <v>0</v>
      </c>
      <c r="BI145" s="145">
        <f>IF(N145="nulová",J145,0)</f>
        <v>0</v>
      </c>
      <c r="BJ145" s="16" t="s">
        <v>86</v>
      </c>
      <c r="BK145" s="145">
        <f>ROUND(I145*H145,2)</f>
        <v>0</v>
      </c>
      <c r="BL145" s="16" t="s">
        <v>157</v>
      </c>
      <c r="BM145" s="144" t="s">
        <v>168</v>
      </c>
    </row>
    <row r="146" spans="2:65" s="12" customFormat="1" ht="11.25">
      <c r="B146" s="146"/>
      <c r="D146" s="147" t="s">
        <v>159</v>
      </c>
      <c r="E146" s="148" t="s">
        <v>1</v>
      </c>
      <c r="F146" s="149" t="s">
        <v>169</v>
      </c>
      <c r="H146" s="150">
        <v>3</v>
      </c>
      <c r="I146" s="151"/>
      <c r="L146" s="146"/>
      <c r="M146" s="152"/>
      <c r="T146" s="153"/>
      <c r="AT146" s="148" t="s">
        <v>159</v>
      </c>
      <c r="AU146" s="148" t="s">
        <v>88</v>
      </c>
      <c r="AV146" s="12" t="s">
        <v>88</v>
      </c>
      <c r="AW146" s="12" t="s">
        <v>33</v>
      </c>
      <c r="AX146" s="12" t="s">
        <v>78</v>
      </c>
      <c r="AY146" s="148" t="s">
        <v>150</v>
      </c>
    </row>
    <row r="147" spans="2:65" s="13" customFormat="1" ht="11.25">
      <c r="B147" s="154"/>
      <c r="D147" s="147" t="s">
        <v>159</v>
      </c>
      <c r="E147" s="155" t="s">
        <v>1</v>
      </c>
      <c r="F147" s="156" t="s">
        <v>164</v>
      </c>
      <c r="H147" s="157">
        <v>3</v>
      </c>
      <c r="I147" s="158"/>
      <c r="L147" s="154"/>
      <c r="M147" s="159"/>
      <c r="T147" s="160"/>
      <c r="AT147" s="155" t="s">
        <v>159</v>
      </c>
      <c r="AU147" s="155" t="s">
        <v>88</v>
      </c>
      <c r="AV147" s="13" t="s">
        <v>157</v>
      </c>
      <c r="AW147" s="13" t="s">
        <v>33</v>
      </c>
      <c r="AX147" s="13" t="s">
        <v>86</v>
      </c>
      <c r="AY147" s="155" t="s">
        <v>150</v>
      </c>
    </row>
    <row r="148" spans="2:65" s="1" customFormat="1" ht="16.5" customHeight="1">
      <c r="B148" s="31"/>
      <c r="C148" s="132" t="s">
        <v>151</v>
      </c>
      <c r="D148" s="132" t="s">
        <v>153</v>
      </c>
      <c r="E148" s="133" t="s">
        <v>170</v>
      </c>
      <c r="F148" s="134" t="s">
        <v>171</v>
      </c>
      <c r="G148" s="135" t="s">
        <v>167</v>
      </c>
      <c r="H148" s="136">
        <v>4</v>
      </c>
      <c r="I148" s="137"/>
      <c r="J148" s="138">
        <f>ROUND(I148*H148,2)</f>
        <v>0</v>
      </c>
      <c r="K148" s="139"/>
      <c r="L148" s="31"/>
      <c r="M148" s="140" t="s">
        <v>1</v>
      </c>
      <c r="N148" s="141" t="s">
        <v>43</v>
      </c>
      <c r="P148" s="142">
        <f>O148*H148</f>
        <v>0</v>
      </c>
      <c r="Q148" s="142">
        <v>0.12705</v>
      </c>
      <c r="R148" s="142">
        <f>Q148*H148</f>
        <v>0.50819999999999999</v>
      </c>
      <c r="S148" s="142">
        <v>0</v>
      </c>
      <c r="T148" s="143">
        <f>S148*H148</f>
        <v>0</v>
      </c>
      <c r="AR148" s="144" t="s">
        <v>157</v>
      </c>
      <c r="AT148" s="144" t="s">
        <v>153</v>
      </c>
      <c r="AU148" s="144" t="s">
        <v>88</v>
      </c>
      <c r="AY148" s="16" t="s">
        <v>150</v>
      </c>
      <c r="BE148" s="145">
        <f>IF(N148="základní",J148,0)</f>
        <v>0</v>
      </c>
      <c r="BF148" s="145">
        <f>IF(N148="snížená",J148,0)</f>
        <v>0</v>
      </c>
      <c r="BG148" s="145">
        <f>IF(N148="zákl. přenesená",J148,0)</f>
        <v>0</v>
      </c>
      <c r="BH148" s="145">
        <f>IF(N148="sníž. přenesená",J148,0)</f>
        <v>0</v>
      </c>
      <c r="BI148" s="145">
        <f>IF(N148="nulová",J148,0)</f>
        <v>0</v>
      </c>
      <c r="BJ148" s="16" t="s">
        <v>86</v>
      </c>
      <c r="BK148" s="145">
        <f>ROUND(I148*H148,2)</f>
        <v>0</v>
      </c>
      <c r="BL148" s="16" t="s">
        <v>157</v>
      </c>
      <c r="BM148" s="144" t="s">
        <v>172</v>
      </c>
    </row>
    <row r="149" spans="2:65" s="12" customFormat="1" ht="11.25">
      <c r="B149" s="146"/>
      <c r="D149" s="147" t="s">
        <v>159</v>
      </c>
      <c r="E149" s="148" t="s">
        <v>1</v>
      </c>
      <c r="F149" s="149" t="s">
        <v>173</v>
      </c>
      <c r="H149" s="150">
        <v>4</v>
      </c>
      <c r="I149" s="151"/>
      <c r="L149" s="146"/>
      <c r="M149" s="152"/>
      <c r="T149" s="153"/>
      <c r="AT149" s="148" t="s">
        <v>159</v>
      </c>
      <c r="AU149" s="148" t="s">
        <v>88</v>
      </c>
      <c r="AV149" s="12" t="s">
        <v>88</v>
      </c>
      <c r="AW149" s="12" t="s">
        <v>33</v>
      </c>
      <c r="AX149" s="12" t="s">
        <v>78</v>
      </c>
      <c r="AY149" s="148" t="s">
        <v>150</v>
      </c>
    </row>
    <row r="150" spans="2:65" s="13" customFormat="1" ht="11.25">
      <c r="B150" s="154"/>
      <c r="D150" s="147" t="s">
        <v>159</v>
      </c>
      <c r="E150" s="155" t="s">
        <v>1</v>
      </c>
      <c r="F150" s="156" t="s">
        <v>164</v>
      </c>
      <c r="H150" s="157">
        <v>4</v>
      </c>
      <c r="I150" s="158"/>
      <c r="L150" s="154"/>
      <c r="M150" s="159"/>
      <c r="T150" s="160"/>
      <c r="AT150" s="155" t="s">
        <v>159</v>
      </c>
      <c r="AU150" s="155" t="s">
        <v>88</v>
      </c>
      <c r="AV150" s="13" t="s">
        <v>157</v>
      </c>
      <c r="AW150" s="13" t="s">
        <v>33</v>
      </c>
      <c r="AX150" s="13" t="s">
        <v>86</v>
      </c>
      <c r="AY150" s="155" t="s">
        <v>150</v>
      </c>
    </row>
    <row r="151" spans="2:65" s="1" customFormat="1" ht="37.9" customHeight="1">
      <c r="B151" s="31"/>
      <c r="C151" s="132" t="s">
        <v>157</v>
      </c>
      <c r="D151" s="132" t="s">
        <v>153</v>
      </c>
      <c r="E151" s="133" t="s">
        <v>174</v>
      </c>
      <c r="F151" s="134" t="s">
        <v>175</v>
      </c>
      <c r="G151" s="135" t="s">
        <v>176</v>
      </c>
      <c r="H151" s="136">
        <v>0.23300000000000001</v>
      </c>
      <c r="I151" s="137"/>
      <c r="J151" s="138">
        <f>ROUND(I151*H151,2)</f>
        <v>0</v>
      </c>
      <c r="K151" s="139"/>
      <c r="L151" s="31"/>
      <c r="M151" s="140" t="s">
        <v>1</v>
      </c>
      <c r="N151" s="141" t="s">
        <v>43</v>
      </c>
      <c r="P151" s="142">
        <f>O151*H151</f>
        <v>0</v>
      </c>
      <c r="Q151" s="142">
        <v>0</v>
      </c>
      <c r="R151" s="142">
        <f>Q151*H151</f>
        <v>0</v>
      </c>
      <c r="S151" s="142">
        <v>0</v>
      </c>
      <c r="T151" s="143">
        <f>S151*H151</f>
        <v>0</v>
      </c>
      <c r="AR151" s="144" t="s">
        <v>157</v>
      </c>
      <c r="AT151" s="144" t="s">
        <v>153</v>
      </c>
      <c r="AU151" s="144" t="s">
        <v>88</v>
      </c>
      <c r="AY151" s="16" t="s">
        <v>150</v>
      </c>
      <c r="BE151" s="145">
        <f>IF(N151="základní",J151,0)</f>
        <v>0</v>
      </c>
      <c r="BF151" s="145">
        <f>IF(N151="snížená",J151,0)</f>
        <v>0</v>
      </c>
      <c r="BG151" s="145">
        <f>IF(N151="zákl. přenesená",J151,0)</f>
        <v>0</v>
      </c>
      <c r="BH151" s="145">
        <f>IF(N151="sníž. přenesená",J151,0)</f>
        <v>0</v>
      </c>
      <c r="BI151" s="145">
        <f>IF(N151="nulová",J151,0)</f>
        <v>0</v>
      </c>
      <c r="BJ151" s="16" t="s">
        <v>86</v>
      </c>
      <c r="BK151" s="145">
        <f>ROUND(I151*H151,2)</f>
        <v>0</v>
      </c>
      <c r="BL151" s="16" t="s">
        <v>157</v>
      </c>
      <c r="BM151" s="144" t="s">
        <v>177</v>
      </c>
    </row>
    <row r="152" spans="2:65" s="14" customFormat="1" ht="11.25">
      <c r="B152" s="161"/>
      <c r="D152" s="147" t="s">
        <v>159</v>
      </c>
      <c r="E152" s="162" t="s">
        <v>1</v>
      </c>
      <c r="F152" s="163" t="s">
        <v>178</v>
      </c>
      <c r="H152" s="162" t="s">
        <v>1</v>
      </c>
      <c r="I152" s="164"/>
      <c r="L152" s="161"/>
      <c r="M152" s="165"/>
      <c r="T152" s="166"/>
      <c r="AT152" s="162" t="s">
        <v>159</v>
      </c>
      <c r="AU152" s="162" t="s">
        <v>88</v>
      </c>
      <c r="AV152" s="14" t="s">
        <v>86</v>
      </c>
      <c r="AW152" s="14" t="s">
        <v>33</v>
      </c>
      <c r="AX152" s="14" t="s">
        <v>78</v>
      </c>
      <c r="AY152" s="162" t="s">
        <v>150</v>
      </c>
    </row>
    <row r="153" spans="2:65" s="12" customFormat="1" ht="11.25">
      <c r="B153" s="146"/>
      <c r="D153" s="147" t="s">
        <v>159</v>
      </c>
      <c r="E153" s="148" t="s">
        <v>1</v>
      </c>
      <c r="F153" s="149" t="s">
        <v>179</v>
      </c>
      <c r="H153" s="150">
        <v>0.23300000000000001</v>
      </c>
      <c r="I153" s="151"/>
      <c r="L153" s="146"/>
      <c r="M153" s="152"/>
      <c r="T153" s="153"/>
      <c r="AT153" s="148" t="s">
        <v>159</v>
      </c>
      <c r="AU153" s="148" t="s">
        <v>88</v>
      </c>
      <c r="AV153" s="12" t="s">
        <v>88</v>
      </c>
      <c r="AW153" s="12" t="s">
        <v>33</v>
      </c>
      <c r="AX153" s="12" t="s">
        <v>78</v>
      </c>
      <c r="AY153" s="148" t="s">
        <v>150</v>
      </c>
    </row>
    <row r="154" spans="2:65" s="13" customFormat="1" ht="11.25">
      <c r="B154" s="154"/>
      <c r="D154" s="147" t="s">
        <v>159</v>
      </c>
      <c r="E154" s="155" t="s">
        <v>1</v>
      </c>
      <c r="F154" s="156" t="s">
        <v>164</v>
      </c>
      <c r="H154" s="157">
        <v>0.23300000000000001</v>
      </c>
      <c r="I154" s="158"/>
      <c r="L154" s="154"/>
      <c r="M154" s="159"/>
      <c r="T154" s="160"/>
      <c r="AT154" s="155" t="s">
        <v>159</v>
      </c>
      <c r="AU154" s="155" t="s">
        <v>88</v>
      </c>
      <c r="AV154" s="13" t="s">
        <v>157</v>
      </c>
      <c r="AW154" s="13" t="s">
        <v>33</v>
      </c>
      <c r="AX154" s="13" t="s">
        <v>86</v>
      </c>
      <c r="AY154" s="155" t="s">
        <v>150</v>
      </c>
    </row>
    <row r="155" spans="2:65" s="1" customFormat="1" ht="24.2" customHeight="1">
      <c r="B155" s="31"/>
      <c r="C155" s="167" t="s">
        <v>180</v>
      </c>
      <c r="D155" s="167" t="s">
        <v>181</v>
      </c>
      <c r="E155" s="168" t="s">
        <v>182</v>
      </c>
      <c r="F155" s="169" t="s">
        <v>183</v>
      </c>
      <c r="G155" s="170" t="s">
        <v>176</v>
      </c>
      <c r="H155" s="171">
        <v>0.23300000000000001</v>
      </c>
      <c r="I155" s="172"/>
      <c r="J155" s="173">
        <f>ROUND(I155*H155,2)</f>
        <v>0</v>
      </c>
      <c r="K155" s="174"/>
      <c r="L155" s="175"/>
      <c r="M155" s="176" t="s">
        <v>1</v>
      </c>
      <c r="N155" s="177" t="s">
        <v>43</v>
      </c>
      <c r="P155" s="142">
        <f>O155*H155</f>
        <v>0</v>
      </c>
      <c r="Q155" s="142">
        <v>1</v>
      </c>
      <c r="R155" s="142">
        <f>Q155*H155</f>
        <v>0.23300000000000001</v>
      </c>
      <c r="S155" s="142">
        <v>0</v>
      </c>
      <c r="T155" s="143">
        <f>S155*H155</f>
        <v>0</v>
      </c>
      <c r="AR155" s="144" t="s">
        <v>184</v>
      </c>
      <c r="AT155" s="144" t="s">
        <v>181</v>
      </c>
      <c r="AU155" s="144" t="s">
        <v>88</v>
      </c>
      <c r="AY155" s="16" t="s">
        <v>150</v>
      </c>
      <c r="BE155" s="145">
        <f>IF(N155="základní",J155,0)</f>
        <v>0</v>
      </c>
      <c r="BF155" s="145">
        <f>IF(N155="snížená",J155,0)</f>
        <v>0</v>
      </c>
      <c r="BG155" s="145">
        <f>IF(N155="zákl. přenesená",J155,0)</f>
        <v>0</v>
      </c>
      <c r="BH155" s="145">
        <f>IF(N155="sníž. přenesená",J155,0)</f>
        <v>0</v>
      </c>
      <c r="BI155" s="145">
        <f>IF(N155="nulová",J155,0)</f>
        <v>0</v>
      </c>
      <c r="BJ155" s="16" t="s">
        <v>86</v>
      </c>
      <c r="BK155" s="145">
        <f>ROUND(I155*H155,2)</f>
        <v>0</v>
      </c>
      <c r="BL155" s="16" t="s">
        <v>157</v>
      </c>
      <c r="BM155" s="144" t="s">
        <v>185</v>
      </c>
    </row>
    <row r="156" spans="2:65" s="11" customFormat="1" ht="22.9" customHeight="1">
      <c r="B156" s="120"/>
      <c r="D156" s="121" t="s">
        <v>77</v>
      </c>
      <c r="E156" s="130" t="s">
        <v>186</v>
      </c>
      <c r="F156" s="130" t="s">
        <v>187</v>
      </c>
      <c r="I156" s="123"/>
      <c r="J156" s="131">
        <f>BK156</f>
        <v>0</v>
      </c>
      <c r="L156" s="120"/>
      <c r="M156" s="125"/>
      <c r="P156" s="126">
        <f>SUM(P157:P219)</f>
        <v>0</v>
      </c>
      <c r="R156" s="126">
        <f>SUM(R157:R219)</f>
        <v>30.935336950000003</v>
      </c>
      <c r="T156" s="127">
        <f>SUM(T157:T219)</f>
        <v>0</v>
      </c>
      <c r="AR156" s="121" t="s">
        <v>86</v>
      </c>
      <c r="AT156" s="128" t="s">
        <v>77</v>
      </c>
      <c r="AU156" s="128" t="s">
        <v>86</v>
      </c>
      <c r="AY156" s="121" t="s">
        <v>150</v>
      </c>
      <c r="BK156" s="129">
        <f>SUM(BK157:BK219)</f>
        <v>0</v>
      </c>
    </row>
    <row r="157" spans="2:65" s="1" customFormat="1" ht="24.2" customHeight="1">
      <c r="B157" s="31"/>
      <c r="C157" s="132" t="s">
        <v>186</v>
      </c>
      <c r="D157" s="132" t="s">
        <v>153</v>
      </c>
      <c r="E157" s="133" t="s">
        <v>188</v>
      </c>
      <c r="F157" s="134" t="s">
        <v>189</v>
      </c>
      <c r="G157" s="135" t="s">
        <v>190</v>
      </c>
      <c r="H157" s="136">
        <v>26.404</v>
      </c>
      <c r="I157" s="137"/>
      <c r="J157" s="138">
        <f>ROUND(I157*H157,2)</f>
        <v>0</v>
      </c>
      <c r="K157" s="139"/>
      <c r="L157" s="31"/>
      <c r="M157" s="140" t="s">
        <v>1</v>
      </c>
      <c r="N157" s="141" t="s">
        <v>43</v>
      </c>
      <c r="P157" s="142">
        <f>O157*H157</f>
        <v>0</v>
      </c>
      <c r="Q157" s="142">
        <v>7.3499999999999998E-3</v>
      </c>
      <c r="R157" s="142">
        <f>Q157*H157</f>
        <v>0.1940694</v>
      </c>
      <c r="S157" s="142">
        <v>0</v>
      </c>
      <c r="T157" s="143">
        <f>S157*H157</f>
        <v>0</v>
      </c>
      <c r="AR157" s="144" t="s">
        <v>157</v>
      </c>
      <c r="AT157" s="144" t="s">
        <v>153</v>
      </c>
      <c r="AU157" s="144" t="s">
        <v>88</v>
      </c>
      <c r="AY157" s="16" t="s">
        <v>150</v>
      </c>
      <c r="BE157" s="145">
        <f>IF(N157="základní",J157,0)</f>
        <v>0</v>
      </c>
      <c r="BF157" s="145">
        <f>IF(N157="snížená",J157,0)</f>
        <v>0</v>
      </c>
      <c r="BG157" s="145">
        <f>IF(N157="zákl. přenesená",J157,0)</f>
        <v>0</v>
      </c>
      <c r="BH157" s="145">
        <f>IF(N157="sníž. přenesená",J157,0)</f>
        <v>0</v>
      </c>
      <c r="BI157" s="145">
        <f>IF(N157="nulová",J157,0)</f>
        <v>0</v>
      </c>
      <c r="BJ157" s="16" t="s">
        <v>86</v>
      </c>
      <c r="BK157" s="145">
        <f>ROUND(I157*H157,2)</f>
        <v>0</v>
      </c>
      <c r="BL157" s="16" t="s">
        <v>157</v>
      </c>
      <c r="BM157" s="144" t="s">
        <v>191</v>
      </c>
    </row>
    <row r="158" spans="2:65" s="12" customFormat="1" ht="11.25">
      <c r="B158" s="146"/>
      <c r="D158" s="147" t="s">
        <v>159</v>
      </c>
      <c r="E158" s="148" t="s">
        <v>1</v>
      </c>
      <c r="F158" s="149" t="s">
        <v>192</v>
      </c>
      <c r="H158" s="150">
        <v>5.74</v>
      </c>
      <c r="I158" s="151"/>
      <c r="L158" s="146"/>
      <c r="M158" s="152"/>
      <c r="T158" s="153"/>
      <c r="AT158" s="148" t="s">
        <v>159</v>
      </c>
      <c r="AU158" s="148" t="s">
        <v>88</v>
      </c>
      <c r="AV158" s="12" t="s">
        <v>88</v>
      </c>
      <c r="AW158" s="12" t="s">
        <v>33</v>
      </c>
      <c r="AX158" s="12" t="s">
        <v>78</v>
      </c>
      <c r="AY158" s="148" t="s">
        <v>150</v>
      </c>
    </row>
    <row r="159" spans="2:65" s="12" customFormat="1" ht="11.25">
      <c r="B159" s="146"/>
      <c r="D159" s="147" t="s">
        <v>159</v>
      </c>
      <c r="E159" s="148" t="s">
        <v>1</v>
      </c>
      <c r="F159" s="149" t="s">
        <v>193</v>
      </c>
      <c r="H159" s="150">
        <v>10.332000000000001</v>
      </c>
      <c r="I159" s="151"/>
      <c r="L159" s="146"/>
      <c r="M159" s="152"/>
      <c r="T159" s="153"/>
      <c r="AT159" s="148" t="s">
        <v>159</v>
      </c>
      <c r="AU159" s="148" t="s">
        <v>88</v>
      </c>
      <c r="AV159" s="12" t="s">
        <v>88</v>
      </c>
      <c r="AW159" s="12" t="s">
        <v>33</v>
      </c>
      <c r="AX159" s="12" t="s">
        <v>78</v>
      </c>
      <c r="AY159" s="148" t="s">
        <v>150</v>
      </c>
    </row>
    <row r="160" spans="2:65" s="12" customFormat="1" ht="11.25">
      <c r="B160" s="146"/>
      <c r="D160" s="147" t="s">
        <v>159</v>
      </c>
      <c r="E160" s="148" t="s">
        <v>1</v>
      </c>
      <c r="F160" s="149" t="s">
        <v>192</v>
      </c>
      <c r="H160" s="150">
        <v>5.74</v>
      </c>
      <c r="I160" s="151"/>
      <c r="L160" s="146"/>
      <c r="M160" s="152"/>
      <c r="T160" s="153"/>
      <c r="AT160" s="148" t="s">
        <v>159</v>
      </c>
      <c r="AU160" s="148" t="s">
        <v>88</v>
      </c>
      <c r="AV160" s="12" t="s">
        <v>88</v>
      </c>
      <c r="AW160" s="12" t="s">
        <v>33</v>
      </c>
      <c r="AX160" s="12" t="s">
        <v>78</v>
      </c>
      <c r="AY160" s="148" t="s">
        <v>150</v>
      </c>
    </row>
    <row r="161" spans="2:65" s="12" customFormat="1" ht="11.25">
      <c r="B161" s="146"/>
      <c r="D161" s="147" t="s">
        <v>159</v>
      </c>
      <c r="E161" s="148" t="s">
        <v>1</v>
      </c>
      <c r="F161" s="149" t="s">
        <v>194</v>
      </c>
      <c r="H161" s="150">
        <v>4.5919999999999996</v>
      </c>
      <c r="I161" s="151"/>
      <c r="L161" s="146"/>
      <c r="M161" s="152"/>
      <c r="T161" s="153"/>
      <c r="AT161" s="148" t="s">
        <v>159</v>
      </c>
      <c r="AU161" s="148" t="s">
        <v>88</v>
      </c>
      <c r="AV161" s="12" t="s">
        <v>88</v>
      </c>
      <c r="AW161" s="12" t="s">
        <v>33</v>
      </c>
      <c r="AX161" s="12" t="s">
        <v>78</v>
      </c>
      <c r="AY161" s="148" t="s">
        <v>150</v>
      </c>
    </row>
    <row r="162" spans="2:65" s="13" customFormat="1" ht="11.25">
      <c r="B162" s="154"/>
      <c r="D162" s="147" t="s">
        <v>159</v>
      </c>
      <c r="E162" s="155" t="s">
        <v>1</v>
      </c>
      <c r="F162" s="156" t="s">
        <v>164</v>
      </c>
      <c r="H162" s="157">
        <v>26.404000000000003</v>
      </c>
      <c r="I162" s="158"/>
      <c r="L162" s="154"/>
      <c r="M162" s="159"/>
      <c r="T162" s="160"/>
      <c r="AT162" s="155" t="s">
        <v>159</v>
      </c>
      <c r="AU162" s="155" t="s">
        <v>88</v>
      </c>
      <c r="AV162" s="13" t="s">
        <v>157</v>
      </c>
      <c r="AW162" s="13" t="s">
        <v>33</v>
      </c>
      <c r="AX162" s="13" t="s">
        <v>86</v>
      </c>
      <c r="AY162" s="155" t="s">
        <v>150</v>
      </c>
    </row>
    <row r="163" spans="2:65" s="1" customFormat="1" ht="24.2" customHeight="1">
      <c r="B163" s="31"/>
      <c r="C163" s="132" t="s">
        <v>195</v>
      </c>
      <c r="D163" s="132" t="s">
        <v>153</v>
      </c>
      <c r="E163" s="133" t="s">
        <v>196</v>
      </c>
      <c r="F163" s="134" t="s">
        <v>197</v>
      </c>
      <c r="G163" s="135" t="s">
        <v>190</v>
      </c>
      <c r="H163" s="136">
        <v>26.404</v>
      </c>
      <c r="I163" s="137"/>
      <c r="J163" s="138">
        <f>ROUND(I163*H163,2)</f>
        <v>0</v>
      </c>
      <c r="K163" s="139"/>
      <c r="L163" s="31"/>
      <c r="M163" s="140" t="s">
        <v>1</v>
      </c>
      <c r="N163" s="141" t="s">
        <v>43</v>
      </c>
      <c r="P163" s="142">
        <f>O163*H163</f>
        <v>0</v>
      </c>
      <c r="Q163" s="142">
        <v>4.0000000000000001E-3</v>
      </c>
      <c r="R163" s="142">
        <f>Q163*H163</f>
        <v>0.105616</v>
      </c>
      <c r="S163" s="142">
        <v>0</v>
      </c>
      <c r="T163" s="143">
        <f>S163*H163</f>
        <v>0</v>
      </c>
      <c r="AR163" s="144" t="s">
        <v>157</v>
      </c>
      <c r="AT163" s="144" t="s">
        <v>153</v>
      </c>
      <c r="AU163" s="144" t="s">
        <v>88</v>
      </c>
      <c r="AY163" s="16" t="s">
        <v>150</v>
      </c>
      <c r="BE163" s="145">
        <f>IF(N163="základní",J163,0)</f>
        <v>0</v>
      </c>
      <c r="BF163" s="145">
        <f>IF(N163="snížená",J163,0)</f>
        <v>0</v>
      </c>
      <c r="BG163" s="145">
        <f>IF(N163="zákl. přenesená",J163,0)</f>
        <v>0</v>
      </c>
      <c r="BH163" s="145">
        <f>IF(N163="sníž. přenesená",J163,0)</f>
        <v>0</v>
      </c>
      <c r="BI163" s="145">
        <f>IF(N163="nulová",J163,0)</f>
        <v>0</v>
      </c>
      <c r="BJ163" s="16" t="s">
        <v>86</v>
      </c>
      <c r="BK163" s="145">
        <f>ROUND(I163*H163,2)</f>
        <v>0</v>
      </c>
      <c r="BL163" s="16" t="s">
        <v>157</v>
      </c>
      <c r="BM163" s="144" t="s">
        <v>198</v>
      </c>
    </row>
    <row r="164" spans="2:65" s="12" customFormat="1" ht="11.25">
      <c r="B164" s="146"/>
      <c r="D164" s="147" t="s">
        <v>159</v>
      </c>
      <c r="E164" s="148" t="s">
        <v>1</v>
      </c>
      <c r="F164" s="149" t="s">
        <v>192</v>
      </c>
      <c r="H164" s="150">
        <v>5.74</v>
      </c>
      <c r="I164" s="151"/>
      <c r="L164" s="146"/>
      <c r="M164" s="152"/>
      <c r="T164" s="153"/>
      <c r="AT164" s="148" t="s">
        <v>159</v>
      </c>
      <c r="AU164" s="148" t="s">
        <v>88</v>
      </c>
      <c r="AV164" s="12" t="s">
        <v>88</v>
      </c>
      <c r="AW164" s="12" t="s">
        <v>33</v>
      </c>
      <c r="AX164" s="12" t="s">
        <v>78</v>
      </c>
      <c r="AY164" s="148" t="s">
        <v>150</v>
      </c>
    </row>
    <row r="165" spans="2:65" s="12" customFormat="1" ht="11.25">
      <c r="B165" s="146"/>
      <c r="D165" s="147" t="s">
        <v>159</v>
      </c>
      <c r="E165" s="148" t="s">
        <v>1</v>
      </c>
      <c r="F165" s="149" t="s">
        <v>193</v>
      </c>
      <c r="H165" s="150">
        <v>10.332000000000001</v>
      </c>
      <c r="I165" s="151"/>
      <c r="L165" s="146"/>
      <c r="M165" s="152"/>
      <c r="T165" s="153"/>
      <c r="AT165" s="148" t="s">
        <v>159</v>
      </c>
      <c r="AU165" s="148" t="s">
        <v>88</v>
      </c>
      <c r="AV165" s="12" t="s">
        <v>88</v>
      </c>
      <c r="AW165" s="12" t="s">
        <v>33</v>
      </c>
      <c r="AX165" s="12" t="s">
        <v>78</v>
      </c>
      <c r="AY165" s="148" t="s">
        <v>150</v>
      </c>
    </row>
    <row r="166" spans="2:65" s="12" customFormat="1" ht="11.25">
      <c r="B166" s="146"/>
      <c r="D166" s="147" t="s">
        <v>159</v>
      </c>
      <c r="E166" s="148" t="s">
        <v>1</v>
      </c>
      <c r="F166" s="149" t="s">
        <v>192</v>
      </c>
      <c r="H166" s="150">
        <v>5.74</v>
      </c>
      <c r="I166" s="151"/>
      <c r="L166" s="146"/>
      <c r="M166" s="152"/>
      <c r="T166" s="153"/>
      <c r="AT166" s="148" t="s">
        <v>159</v>
      </c>
      <c r="AU166" s="148" t="s">
        <v>88</v>
      </c>
      <c r="AV166" s="12" t="s">
        <v>88</v>
      </c>
      <c r="AW166" s="12" t="s">
        <v>33</v>
      </c>
      <c r="AX166" s="12" t="s">
        <v>78</v>
      </c>
      <c r="AY166" s="148" t="s">
        <v>150</v>
      </c>
    </row>
    <row r="167" spans="2:65" s="12" customFormat="1" ht="11.25">
      <c r="B167" s="146"/>
      <c r="D167" s="147" t="s">
        <v>159</v>
      </c>
      <c r="E167" s="148" t="s">
        <v>1</v>
      </c>
      <c r="F167" s="149" t="s">
        <v>194</v>
      </c>
      <c r="H167" s="150">
        <v>4.5919999999999996</v>
      </c>
      <c r="I167" s="151"/>
      <c r="L167" s="146"/>
      <c r="M167" s="152"/>
      <c r="T167" s="153"/>
      <c r="AT167" s="148" t="s">
        <v>159</v>
      </c>
      <c r="AU167" s="148" t="s">
        <v>88</v>
      </c>
      <c r="AV167" s="12" t="s">
        <v>88</v>
      </c>
      <c r="AW167" s="12" t="s">
        <v>33</v>
      </c>
      <c r="AX167" s="12" t="s">
        <v>78</v>
      </c>
      <c r="AY167" s="148" t="s">
        <v>150</v>
      </c>
    </row>
    <row r="168" spans="2:65" s="13" customFormat="1" ht="11.25">
      <c r="B168" s="154"/>
      <c r="D168" s="147" t="s">
        <v>159</v>
      </c>
      <c r="E168" s="155" t="s">
        <v>1</v>
      </c>
      <c r="F168" s="156" t="s">
        <v>164</v>
      </c>
      <c r="H168" s="157">
        <v>26.404000000000003</v>
      </c>
      <c r="I168" s="158"/>
      <c r="L168" s="154"/>
      <c r="M168" s="159"/>
      <c r="T168" s="160"/>
      <c r="AT168" s="155" t="s">
        <v>159</v>
      </c>
      <c r="AU168" s="155" t="s">
        <v>88</v>
      </c>
      <c r="AV168" s="13" t="s">
        <v>157</v>
      </c>
      <c r="AW168" s="13" t="s">
        <v>33</v>
      </c>
      <c r="AX168" s="13" t="s">
        <v>86</v>
      </c>
      <c r="AY168" s="155" t="s">
        <v>150</v>
      </c>
    </row>
    <row r="169" spans="2:65" s="1" customFormat="1" ht="33" customHeight="1">
      <c r="B169" s="31"/>
      <c r="C169" s="132" t="s">
        <v>184</v>
      </c>
      <c r="D169" s="132" t="s">
        <v>153</v>
      </c>
      <c r="E169" s="133" t="s">
        <v>199</v>
      </c>
      <c r="F169" s="134" t="s">
        <v>200</v>
      </c>
      <c r="G169" s="135" t="s">
        <v>190</v>
      </c>
      <c r="H169" s="136">
        <v>134.227</v>
      </c>
      <c r="I169" s="137"/>
      <c r="J169" s="138">
        <f>ROUND(I169*H169,2)</f>
        <v>0</v>
      </c>
      <c r="K169" s="139"/>
      <c r="L169" s="31"/>
      <c r="M169" s="140" t="s">
        <v>1</v>
      </c>
      <c r="N169" s="141" t="s">
        <v>43</v>
      </c>
      <c r="P169" s="142">
        <f>O169*H169</f>
        <v>0</v>
      </c>
      <c r="Q169" s="142">
        <v>2.07E-2</v>
      </c>
      <c r="R169" s="142">
        <f>Q169*H169</f>
        <v>2.7784989000000002</v>
      </c>
      <c r="S169" s="142">
        <v>0</v>
      </c>
      <c r="T169" s="143">
        <f>S169*H169</f>
        <v>0</v>
      </c>
      <c r="AR169" s="144" t="s">
        <v>157</v>
      </c>
      <c r="AT169" s="144" t="s">
        <v>153</v>
      </c>
      <c r="AU169" s="144" t="s">
        <v>88</v>
      </c>
      <c r="AY169" s="16" t="s">
        <v>150</v>
      </c>
      <c r="BE169" s="145">
        <f>IF(N169="základní",J169,0)</f>
        <v>0</v>
      </c>
      <c r="BF169" s="145">
        <f>IF(N169="snížená",J169,0)</f>
        <v>0</v>
      </c>
      <c r="BG169" s="145">
        <f>IF(N169="zákl. přenesená",J169,0)</f>
        <v>0</v>
      </c>
      <c r="BH169" s="145">
        <f>IF(N169="sníž. přenesená",J169,0)</f>
        <v>0</v>
      </c>
      <c r="BI169" s="145">
        <f>IF(N169="nulová",J169,0)</f>
        <v>0</v>
      </c>
      <c r="BJ169" s="16" t="s">
        <v>86</v>
      </c>
      <c r="BK169" s="145">
        <f>ROUND(I169*H169,2)</f>
        <v>0</v>
      </c>
      <c r="BL169" s="16" t="s">
        <v>157</v>
      </c>
      <c r="BM169" s="144" t="s">
        <v>201</v>
      </c>
    </row>
    <row r="170" spans="2:65" s="12" customFormat="1" ht="22.5">
      <c r="B170" s="146"/>
      <c r="D170" s="147" t="s">
        <v>159</v>
      </c>
      <c r="E170" s="148" t="s">
        <v>1</v>
      </c>
      <c r="F170" s="149" t="s">
        <v>202</v>
      </c>
      <c r="H170" s="150">
        <v>179.708</v>
      </c>
      <c r="I170" s="151"/>
      <c r="L170" s="146"/>
      <c r="M170" s="152"/>
      <c r="T170" s="153"/>
      <c r="AT170" s="148" t="s">
        <v>159</v>
      </c>
      <c r="AU170" s="148" t="s">
        <v>88</v>
      </c>
      <c r="AV170" s="12" t="s">
        <v>88</v>
      </c>
      <c r="AW170" s="12" t="s">
        <v>33</v>
      </c>
      <c r="AX170" s="12" t="s">
        <v>78</v>
      </c>
      <c r="AY170" s="148" t="s">
        <v>150</v>
      </c>
    </row>
    <row r="171" spans="2:65" s="12" customFormat="1" ht="11.25">
      <c r="B171" s="146"/>
      <c r="D171" s="147" t="s">
        <v>159</v>
      </c>
      <c r="E171" s="148" t="s">
        <v>1</v>
      </c>
      <c r="F171" s="149" t="s">
        <v>203</v>
      </c>
      <c r="H171" s="150">
        <v>-3.1520000000000001</v>
      </c>
      <c r="I171" s="151"/>
      <c r="L171" s="146"/>
      <c r="M171" s="152"/>
      <c r="T171" s="153"/>
      <c r="AT171" s="148" t="s">
        <v>159</v>
      </c>
      <c r="AU171" s="148" t="s">
        <v>88</v>
      </c>
      <c r="AV171" s="12" t="s">
        <v>88</v>
      </c>
      <c r="AW171" s="12" t="s">
        <v>33</v>
      </c>
      <c r="AX171" s="12" t="s">
        <v>78</v>
      </c>
      <c r="AY171" s="148" t="s">
        <v>150</v>
      </c>
    </row>
    <row r="172" spans="2:65" s="12" customFormat="1" ht="11.25">
      <c r="B172" s="146"/>
      <c r="D172" s="147" t="s">
        <v>159</v>
      </c>
      <c r="E172" s="148" t="s">
        <v>1</v>
      </c>
      <c r="F172" s="149" t="s">
        <v>204</v>
      </c>
      <c r="H172" s="150">
        <v>-1.97</v>
      </c>
      <c r="I172" s="151"/>
      <c r="L172" s="146"/>
      <c r="M172" s="152"/>
      <c r="T172" s="153"/>
      <c r="AT172" s="148" t="s">
        <v>159</v>
      </c>
      <c r="AU172" s="148" t="s">
        <v>88</v>
      </c>
      <c r="AV172" s="12" t="s">
        <v>88</v>
      </c>
      <c r="AW172" s="12" t="s">
        <v>33</v>
      </c>
      <c r="AX172" s="12" t="s">
        <v>78</v>
      </c>
      <c r="AY172" s="148" t="s">
        <v>150</v>
      </c>
    </row>
    <row r="173" spans="2:65" s="12" customFormat="1" ht="11.25">
      <c r="B173" s="146"/>
      <c r="D173" s="147" t="s">
        <v>159</v>
      </c>
      <c r="E173" s="148" t="s">
        <v>1</v>
      </c>
      <c r="F173" s="149" t="s">
        <v>205</v>
      </c>
      <c r="H173" s="150">
        <v>-1.7729999999999999</v>
      </c>
      <c r="I173" s="151"/>
      <c r="L173" s="146"/>
      <c r="M173" s="152"/>
      <c r="T173" s="153"/>
      <c r="AT173" s="148" t="s">
        <v>159</v>
      </c>
      <c r="AU173" s="148" t="s">
        <v>88</v>
      </c>
      <c r="AV173" s="12" t="s">
        <v>88</v>
      </c>
      <c r="AW173" s="12" t="s">
        <v>33</v>
      </c>
      <c r="AX173" s="12" t="s">
        <v>78</v>
      </c>
      <c r="AY173" s="148" t="s">
        <v>150</v>
      </c>
    </row>
    <row r="174" spans="2:65" s="12" customFormat="1" ht="11.25">
      <c r="B174" s="146"/>
      <c r="D174" s="147" t="s">
        <v>159</v>
      </c>
      <c r="E174" s="148" t="s">
        <v>1</v>
      </c>
      <c r="F174" s="149" t="s">
        <v>206</v>
      </c>
      <c r="H174" s="150">
        <v>-4.391</v>
      </c>
      <c r="I174" s="151"/>
      <c r="L174" s="146"/>
      <c r="M174" s="152"/>
      <c r="T174" s="153"/>
      <c r="AT174" s="148" t="s">
        <v>159</v>
      </c>
      <c r="AU174" s="148" t="s">
        <v>88</v>
      </c>
      <c r="AV174" s="12" t="s">
        <v>88</v>
      </c>
      <c r="AW174" s="12" t="s">
        <v>33</v>
      </c>
      <c r="AX174" s="12" t="s">
        <v>78</v>
      </c>
      <c r="AY174" s="148" t="s">
        <v>150</v>
      </c>
    </row>
    <row r="175" spans="2:65" s="12" customFormat="1" ht="11.25">
      <c r="B175" s="146"/>
      <c r="D175" s="147" t="s">
        <v>159</v>
      </c>
      <c r="E175" s="148" t="s">
        <v>1</v>
      </c>
      <c r="F175" s="149" t="s">
        <v>207</v>
      </c>
      <c r="H175" s="150">
        <v>-6.5</v>
      </c>
      <c r="I175" s="151"/>
      <c r="L175" s="146"/>
      <c r="M175" s="152"/>
      <c r="T175" s="153"/>
      <c r="AT175" s="148" t="s">
        <v>159</v>
      </c>
      <c r="AU175" s="148" t="s">
        <v>88</v>
      </c>
      <c r="AV175" s="12" t="s">
        <v>88</v>
      </c>
      <c r="AW175" s="12" t="s">
        <v>33</v>
      </c>
      <c r="AX175" s="12" t="s">
        <v>78</v>
      </c>
      <c r="AY175" s="148" t="s">
        <v>150</v>
      </c>
    </row>
    <row r="176" spans="2:65" s="12" customFormat="1" ht="11.25">
      <c r="B176" s="146"/>
      <c r="D176" s="147" t="s">
        <v>159</v>
      </c>
      <c r="E176" s="148" t="s">
        <v>1</v>
      </c>
      <c r="F176" s="149" t="s">
        <v>208</v>
      </c>
      <c r="H176" s="150">
        <v>4.4489999999999998</v>
      </c>
      <c r="I176" s="151"/>
      <c r="L176" s="146"/>
      <c r="M176" s="152"/>
      <c r="T176" s="153"/>
      <c r="AT176" s="148" t="s">
        <v>159</v>
      </c>
      <c r="AU176" s="148" t="s">
        <v>88</v>
      </c>
      <c r="AV176" s="12" t="s">
        <v>88</v>
      </c>
      <c r="AW176" s="12" t="s">
        <v>33</v>
      </c>
      <c r="AX176" s="12" t="s">
        <v>78</v>
      </c>
      <c r="AY176" s="148" t="s">
        <v>150</v>
      </c>
    </row>
    <row r="177" spans="2:65" s="12" customFormat="1" ht="11.25">
      <c r="B177" s="146"/>
      <c r="D177" s="147" t="s">
        <v>159</v>
      </c>
      <c r="E177" s="148" t="s">
        <v>1</v>
      </c>
      <c r="F177" s="149" t="s">
        <v>209</v>
      </c>
      <c r="H177" s="150">
        <v>-2.87</v>
      </c>
      <c r="I177" s="151"/>
      <c r="L177" s="146"/>
      <c r="M177" s="152"/>
      <c r="T177" s="153"/>
      <c r="AT177" s="148" t="s">
        <v>159</v>
      </c>
      <c r="AU177" s="148" t="s">
        <v>88</v>
      </c>
      <c r="AV177" s="12" t="s">
        <v>88</v>
      </c>
      <c r="AW177" s="12" t="s">
        <v>33</v>
      </c>
      <c r="AX177" s="12" t="s">
        <v>78</v>
      </c>
      <c r="AY177" s="148" t="s">
        <v>150</v>
      </c>
    </row>
    <row r="178" spans="2:65" s="12" customFormat="1" ht="11.25">
      <c r="B178" s="146"/>
      <c r="D178" s="147" t="s">
        <v>159</v>
      </c>
      <c r="E178" s="148" t="s">
        <v>1</v>
      </c>
      <c r="F178" s="149" t="s">
        <v>209</v>
      </c>
      <c r="H178" s="150">
        <v>-2.87</v>
      </c>
      <c r="I178" s="151"/>
      <c r="L178" s="146"/>
      <c r="M178" s="152"/>
      <c r="T178" s="153"/>
      <c r="AT178" s="148" t="s">
        <v>159</v>
      </c>
      <c r="AU178" s="148" t="s">
        <v>88</v>
      </c>
      <c r="AV178" s="12" t="s">
        <v>88</v>
      </c>
      <c r="AW178" s="12" t="s">
        <v>33</v>
      </c>
      <c r="AX178" s="12" t="s">
        <v>78</v>
      </c>
      <c r="AY178" s="148" t="s">
        <v>150</v>
      </c>
    </row>
    <row r="179" spans="2:65" s="12" customFormat="1" ht="11.25">
      <c r="B179" s="146"/>
      <c r="D179" s="147" t="s">
        <v>159</v>
      </c>
      <c r="E179" s="148" t="s">
        <v>1</v>
      </c>
      <c r="F179" s="149" t="s">
        <v>210</v>
      </c>
      <c r="H179" s="150">
        <v>-26.404</v>
      </c>
      <c r="I179" s="151"/>
      <c r="L179" s="146"/>
      <c r="M179" s="152"/>
      <c r="T179" s="153"/>
      <c r="AT179" s="148" t="s">
        <v>159</v>
      </c>
      <c r="AU179" s="148" t="s">
        <v>88</v>
      </c>
      <c r="AV179" s="12" t="s">
        <v>88</v>
      </c>
      <c r="AW179" s="12" t="s">
        <v>33</v>
      </c>
      <c r="AX179" s="12" t="s">
        <v>78</v>
      </c>
      <c r="AY179" s="148" t="s">
        <v>150</v>
      </c>
    </row>
    <row r="180" spans="2:65" s="13" customFormat="1" ht="11.25">
      <c r="B180" s="154"/>
      <c r="D180" s="147" t="s">
        <v>159</v>
      </c>
      <c r="E180" s="155" t="s">
        <v>1</v>
      </c>
      <c r="F180" s="156" t="s">
        <v>164</v>
      </c>
      <c r="H180" s="157">
        <v>134.22700000000003</v>
      </c>
      <c r="I180" s="158"/>
      <c r="L180" s="154"/>
      <c r="M180" s="159"/>
      <c r="T180" s="160"/>
      <c r="AT180" s="155" t="s">
        <v>159</v>
      </c>
      <c r="AU180" s="155" t="s">
        <v>88</v>
      </c>
      <c r="AV180" s="13" t="s">
        <v>157</v>
      </c>
      <c r="AW180" s="13" t="s">
        <v>33</v>
      </c>
      <c r="AX180" s="13" t="s">
        <v>86</v>
      </c>
      <c r="AY180" s="155" t="s">
        <v>150</v>
      </c>
    </row>
    <row r="181" spans="2:65" s="1" customFormat="1" ht="24.2" customHeight="1">
      <c r="B181" s="31"/>
      <c r="C181" s="132" t="s">
        <v>211</v>
      </c>
      <c r="D181" s="132" t="s">
        <v>153</v>
      </c>
      <c r="E181" s="133" t="s">
        <v>212</v>
      </c>
      <c r="F181" s="134" t="s">
        <v>213</v>
      </c>
      <c r="G181" s="135" t="s">
        <v>190</v>
      </c>
      <c r="H181" s="136">
        <v>26.404</v>
      </c>
      <c r="I181" s="137"/>
      <c r="J181" s="138">
        <f>ROUND(I181*H181,2)</f>
        <v>0</v>
      </c>
      <c r="K181" s="139"/>
      <c r="L181" s="31"/>
      <c r="M181" s="140" t="s">
        <v>1</v>
      </c>
      <c r="N181" s="141" t="s">
        <v>43</v>
      </c>
      <c r="P181" s="142">
        <f>O181*H181</f>
        <v>0</v>
      </c>
      <c r="Q181" s="142">
        <v>6.5599999999999999E-3</v>
      </c>
      <c r="R181" s="142">
        <f>Q181*H181</f>
        <v>0.17321023999999999</v>
      </c>
      <c r="S181" s="142">
        <v>0</v>
      </c>
      <c r="T181" s="143">
        <f>S181*H181</f>
        <v>0</v>
      </c>
      <c r="AR181" s="144" t="s">
        <v>157</v>
      </c>
      <c r="AT181" s="144" t="s">
        <v>153</v>
      </c>
      <c r="AU181" s="144" t="s">
        <v>88</v>
      </c>
      <c r="AY181" s="16" t="s">
        <v>150</v>
      </c>
      <c r="BE181" s="145">
        <f>IF(N181="základní",J181,0)</f>
        <v>0</v>
      </c>
      <c r="BF181" s="145">
        <f>IF(N181="snížená",J181,0)</f>
        <v>0</v>
      </c>
      <c r="BG181" s="145">
        <f>IF(N181="zákl. přenesená",J181,0)</f>
        <v>0</v>
      </c>
      <c r="BH181" s="145">
        <f>IF(N181="sníž. přenesená",J181,0)</f>
        <v>0</v>
      </c>
      <c r="BI181" s="145">
        <f>IF(N181="nulová",J181,0)</f>
        <v>0</v>
      </c>
      <c r="BJ181" s="16" t="s">
        <v>86</v>
      </c>
      <c r="BK181" s="145">
        <f>ROUND(I181*H181,2)</f>
        <v>0</v>
      </c>
      <c r="BL181" s="16" t="s">
        <v>157</v>
      </c>
      <c r="BM181" s="144" t="s">
        <v>214</v>
      </c>
    </row>
    <row r="182" spans="2:65" s="12" customFormat="1" ht="11.25">
      <c r="B182" s="146"/>
      <c r="D182" s="147" t="s">
        <v>159</v>
      </c>
      <c r="E182" s="148" t="s">
        <v>1</v>
      </c>
      <c r="F182" s="149" t="s">
        <v>192</v>
      </c>
      <c r="H182" s="150">
        <v>5.74</v>
      </c>
      <c r="I182" s="151"/>
      <c r="L182" s="146"/>
      <c r="M182" s="152"/>
      <c r="T182" s="153"/>
      <c r="AT182" s="148" t="s">
        <v>159</v>
      </c>
      <c r="AU182" s="148" t="s">
        <v>88</v>
      </c>
      <c r="AV182" s="12" t="s">
        <v>88</v>
      </c>
      <c r="AW182" s="12" t="s">
        <v>33</v>
      </c>
      <c r="AX182" s="12" t="s">
        <v>78</v>
      </c>
      <c r="AY182" s="148" t="s">
        <v>150</v>
      </c>
    </row>
    <row r="183" spans="2:65" s="12" customFormat="1" ht="11.25">
      <c r="B183" s="146"/>
      <c r="D183" s="147" t="s">
        <v>159</v>
      </c>
      <c r="E183" s="148" t="s">
        <v>1</v>
      </c>
      <c r="F183" s="149" t="s">
        <v>193</v>
      </c>
      <c r="H183" s="150">
        <v>10.332000000000001</v>
      </c>
      <c r="I183" s="151"/>
      <c r="L183" s="146"/>
      <c r="M183" s="152"/>
      <c r="T183" s="153"/>
      <c r="AT183" s="148" t="s">
        <v>159</v>
      </c>
      <c r="AU183" s="148" t="s">
        <v>88</v>
      </c>
      <c r="AV183" s="12" t="s">
        <v>88</v>
      </c>
      <c r="AW183" s="12" t="s">
        <v>33</v>
      </c>
      <c r="AX183" s="12" t="s">
        <v>78</v>
      </c>
      <c r="AY183" s="148" t="s">
        <v>150</v>
      </c>
    </row>
    <row r="184" spans="2:65" s="12" customFormat="1" ht="11.25">
      <c r="B184" s="146"/>
      <c r="D184" s="147" t="s">
        <v>159</v>
      </c>
      <c r="E184" s="148" t="s">
        <v>1</v>
      </c>
      <c r="F184" s="149" t="s">
        <v>192</v>
      </c>
      <c r="H184" s="150">
        <v>5.74</v>
      </c>
      <c r="I184" s="151"/>
      <c r="L184" s="146"/>
      <c r="M184" s="152"/>
      <c r="T184" s="153"/>
      <c r="AT184" s="148" t="s">
        <v>159</v>
      </c>
      <c r="AU184" s="148" t="s">
        <v>88</v>
      </c>
      <c r="AV184" s="12" t="s">
        <v>88</v>
      </c>
      <c r="AW184" s="12" t="s">
        <v>33</v>
      </c>
      <c r="AX184" s="12" t="s">
        <v>78</v>
      </c>
      <c r="AY184" s="148" t="s">
        <v>150</v>
      </c>
    </row>
    <row r="185" spans="2:65" s="12" customFormat="1" ht="11.25">
      <c r="B185" s="146"/>
      <c r="D185" s="147" t="s">
        <v>159</v>
      </c>
      <c r="E185" s="148" t="s">
        <v>1</v>
      </c>
      <c r="F185" s="149" t="s">
        <v>194</v>
      </c>
      <c r="H185" s="150">
        <v>4.5919999999999996</v>
      </c>
      <c r="I185" s="151"/>
      <c r="L185" s="146"/>
      <c r="M185" s="152"/>
      <c r="T185" s="153"/>
      <c r="AT185" s="148" t="s">
        <v>159</v>
      </c>
      <c r="AU185" s="148" t="s">
        <v>88</v>
      </c>
      <c r="AV185" s="12" t="s">
        <v>88</v>
      </c>
      <c r="AW185" s="12" t="s">
        <v>33</v>
      </c>
      <c r="AX185" s="12" t="s">
        <v>78</v>
      </c>
      <c r="AY185" s="148" t="s">
        <v>150</v>
      </c>
    </row>
    <row r="186" spans="2:65" s="13" customFormat="1" ht="11.25">
      <c r="B186" s="154"/>
      <c r="D186" s="147" t="s">
        <v>159</v>
      </c>
      <c r="E186" s="155" t="s">
        <v>1</v>
      </c>
      <c r="F186" s="156" t="s">
        <v>164</v>
      </c>
      <c r="H186" s="157">
        <v>26.404000000000003</v>
      </c>
      <c r="I186" s="158"/>
      <c r="L186" s="154"/>
      <c r="M186" s="159"/>
      <c r="T186" s="160"/>
      <c r="AT186" s="155" t="s">
        <v>159</v>
      </c>
      <c r="AU186" s="155" t="s">
        <v>88</v>
      </c>
      <c r="AV186" s="13" t="s">
        <v>157</v>
      </c>
      <c r="AW186" s="13" t="s">
        <v>33</v>
      </c>
      <c r="AX186" s="13" t="s">
        <v>86</v>
      </c>
      <c r="AY186" s="155" t="s">
        <v>150</v>
      </c>
    </row>
    <row r="187" spans="2:65" s="1" customFormat="1" ht="33" customHeight="1">
      <c r="B187" s="31"/>
      <c r="C187" s="132" t="s">
        <v>215</v>
      </c>
      <c r="D187" s="132" t="s">
        <v>153</v>
      </c>
      <c r="E187" s="133" t="s">
        <v>216</v>
      </c>
      <c r="F187" s="134" t="s">
        <v>217</v>
      </c>
      <c r="G187" s="135" t="s">
        <v>190</v>
      </c>
      <c r="H187" s="136">
        <v>65.436000000000007</v>
      </c>
      <c r="I187" s="137"/>
      <c r="J187" s="138">
        <f>ROUND(I187*H187,2)</f>
        <v>0</v>
      </c>
      <c r="K187" s="139"/>
      <c r="L187" s="31"/>
      <c r="M187" s="140" t="s">
        <v>1</v>
      </c>
      <c r="N187" s="141" t="s">
        <v>43</v>
      </c>
      <c r="P187" s="142">
        <f>O187*H187</f>
        <v>0</v>
      </c>
      <c r="Q187" s="142">
        <v>1.31E-3</v>
      </c>
      <c r="R187" s="142">
        <f>Q187*H187</f>
        <v>8.5721160000000005E-2</v>
      </c>
      <c r="S187" s="142">
        <v>0</v>
      </c>
      <c r="T187" s="143">
        <f>S187*H187</f>
        <v>0</v>
      </c>
      <c r="AR187" s="144" t="s">
        <v>157</v>
      </c>
      <c r="AT187" s="144" t="s">
        <v>153</v>
      </c>
      <c r="AU187" s="144" t="s">
        <v>88</v>
      </c>
      <c r="AY187" s="16" t="s">
        <v>150</v>
      </c>
      <c r="BE187" s="145">
        <f>IF(N187="základní",J187,0)</f>
        <v>0</v>
      </c>
      <c r="BF187" s="145">
        <f>IF(N187="snížená",J187,0)</f>
        <v>0</v>
      </c>
      <c r="BG187" s="145">
        <f>IF(N187="zákl. přenesená",J187,0)</f>
        <v>0</v>
      </c>
      <c r="BH187" s="145">
        <f>IF(N187="sníž. přenesená",J187,0)</f>
        <v>0</v>
      </c>
      <c r="BI187" s="145">
        <f>IF(N187="nulová",J187,0)</f>
        <v>0</v>
      </c>
      <c r="BJ187" s="16" t="s">
        <v>86</v>
      </c>
      <c r="BK187" s="145">
        <f>ROUND(I187*H187,2)</f>
        <v>0</v>
      </c>
      <c r="BL187" s="16" t="s">
        <v>157</v>
      </c>
      <c r="BM187" s="144" t="s">
        <v>218</v>
      </c>
    </row>
    <row r="188" spans="2:65" s="12" customFormat="1" ht="11.25">
      <c r="B188" s="146"/>
      <c r="D188" s="147" t="s">
        <v>159</v>
      </c>
      <c r="E188" s="148" t="s">
        <v>1</v>
      </c>
      <c r="F188" s="149" t="s">
        <v>192</v>
      </c>
      <c r="H188" s="150">
        <v>5.74</v>
      </c>
      <c r="I188" s="151"/>
      <c r="L188" s="146"/>
      <c r="M188" s="152"/>
      <c r="T188" s="153"/>
      <c r="AT188" s="148" t="s">
        <v>159</v>
      </c>
      <c r="AU188" s="148" t="s">
        <v>88</v>
      </c>
      <c r="AV188" s="12" t="s">
        <v>88</v>
      </c>
      <c r="AW188" s="12" t="s">
        <v>33</v>
      </c>
      <c r="AX188" s="12" t="s">
        <v>78</v>
      </c>
      <c r="AY188" s="148" t="s">
        <v>150</v>
      </c>
    </row>
    <row r="189" spans="2:65" s="12" customFormat="1" ht="11.25">
      <c r="B189" s="146"/>
      <c r="D189" s="147" t="s">
        <v>159</v>
      </c>
      <c r="E189" s="148" t="s">
        <v>1</v>
      </c>
      <c r="F189" s="149" t="s">
        <v>193</v>
      </c>
      <c r="H189" s="150">
        <v>10.332000000000001</v>
      </c>
      <c r="I189" s="151"/>
      <c r="L189" s="146"/>
      <c r="M189" s="152"/>
      <c r="T189" s="153"/>
      <c r="AT189" s="148" t="s">
        <v>159</v>
      </c>
      <c r="AU189" s="148" t="s">
        <v>88</v>
      </c>
      <c r="AV189" s="12" t="s">
        <v>88</v>
      </c>
      <c r="AW189" s="12" t="s">
        <v>33</v>
      </c>
      <c r="AX189" s="12" t="s">
        <v>78</v>
      </c>
      <c r="AY189" s="148" t="s">
        <v>150</v>
      </c>
    </row>
    <row r="190" spans="2:65" s="12" customFormat="1" ht="11.25">
      <c r="B190" s="146"/>
      <c r="D190" s="147" t="s">
        <v>159</v>
      </c>
      <c r="E190" s="148" t="s">
        <v>1</v>
      </c>
      <c r="F190" s="149" t="s">
        <v>192</v>
      </c>
      <c r="H190" s="150">
        <v>5.74</v>
      </c>
      <c r="I190" s="151"/>
      <c r="L190" s="146"/>
      <c r="M190" s="152"/>
      <c r="T190" s="153"/>
      <c r="AT190" s="148" t="s">
        <v>159</v>
      </c>
      <c r="AU190" s="148" t="s">
        <v>88</v>
      </c>
      <c r="AV190" s="12" t="s">
        <v>88</v>
      </c>
      <c r="AW190" s="12" t="s">
        <v>33</v>
      </c>
      <c r="AX190" s="12" t="s">
        <v>78</v>
      </c>
      <c r="AY190" s="148" t="s">
        <v>150</v>
      </c>
    </row>
    <row r="191" spans="2:65" s="13" customFormat="1" ht="11.25">
      <c r="B191" s="154"/>
      <c r="D191" s="147" t="s">
        <v>159</v>
      </c>
      <c r="E191" s="155" t="s">
        <v>1</v>
      </c>
      <c r="F191" s="156" t="s">
        <v>164</v>
      </c>
      <c r="H191" s="157">
        <v>21.812000000000005</v>
      </c>
      <c r="I191" s="158"/>
      <c r="L191" s="154"/>
      <c r="M191" s="159"/>
      <c r="T191" s="160"/>
      <c r="AT191" s="155" t="s">
        <v>159</v>
      </c>
      <c r="AU191" s="155" t="s">
        <v>88</v>
      </c>
      <c r="AV191" s="13" t="s">
        <v>157</v>
      </c>
      <c r="AW191" s="13" t="s">
        <v>33</v>
      </c>
      <c r="AX191" s="13" t="s">
        <v>86</v>
      </c>
      <c r="AY191" s="155" t="s">
        <v>150</v>
      </c>
    </row>
    <row r="192" spans="2:65" s="12" customFormat="1" ht="11.25">
      <c r="B192" s="146"/>
      <c r="D192" s="147" t="s">
        <v>159</v>
      </c>
      <c r="F192" s="149" t="s">
        <v>219</v>
      </c>
      <c r="H192" s="150">
        <v>65.436000000000007</v>
      </c>
      <c r="I192" s="151"/>
      <c r="L192" s="146"/>
      <c r="M192" s="152"/>
      <c r="T192" s="153"/>
      <c r="AT192" s="148" t="s">
        <v>159</v>
      </c>
      <c r="AU192" s="148" t="s">
        <v>88</v>
      </c>
      <c r="AV192" s="12" t="s">
        <v>88</v>
      </c>
      <c r="AW192" s="12" t="s">
        <v>4</v>
      </c>
      <c r="AX192" s="12" t="s">
        <v>86</v>
      </c>
      <c r="AY192" s="148" t="s">
        <v>150</v>
      </c>
    </row>
    <row r="193" spans="2:65" s="1" customFormat="1" ht="24.2" customHeight="1">
      <c r="B193" s="31"/>
      <c r="C193" s="132" t="s">
        <v>220</v>
      </c>
      <c r="D193" s="132" t="s">
        <v>153</v>
      </c>
      <c r="E193" s="133" t="s">
        <v>221</v>
      </c>
      <c r="F193" s="134" t="s">
        <v>222</v>
      </c>
      <c r="G193" s="135" t="s">
        <v>190</v>
      </c>
      <c r="H193" s="136">
        <v>26.177</v>
      </c>
      <c r="I193" s="137"/>
      <c r="J193" s="138">
        <f>ROUND(I193*H193,2)</f>
        <v>0</v>
      </c>
      <c r="K193" s="139"/>
      <c r="L193" s="31"/>
      <c r="M193" s="140" t="s">
        <v>1</v>
      </c>
      <c r="N193" s="141" t="s">
        <v>43</v>
      </c>
      <c r="P193" s="142">
        <f>O193*H193</f>
        <v>0</v>
      </c>
      <c r="Q193" s="142">
        <v>0</v>
      </c>
      <c r="R193" s="142">
        <f>Q193*H193</f>
        <v>0</v>
      </c>
      <c r="S193" s="142">
        <v>0</v>
      </c>
      <c r="T193" s="143">
        <f>S193*H193</f>
        <v>0</v>
      </c>
      <c r="AR193" s="144" t="s">
        <v>157</v>
      </c>
      <c r="AT193" s="144" t="s">
        <v>153</v>
      </c>
      <c r="AU193" s="144" t="s">
        <v>88</v>
      </c>
      <c r="AY193" s="16" t="s">
        <v>150</v>
      </c>
      <c r="BE193" s="145">
        <f>IF(N193="základní",J193,0)</f>
        <v>0</v>
      </c>
      <c r="BF193" s="145">
        <f>IF(N193="snížená",J193,0)</f>
        <v>0</v>
      </c>
      <c r="BG193" s="145">
        <f>IF(N193="zákl. přenesená",J193,0)</f>
        <v>0</v>
      </c>
      <c r="BH193" s="145">
        <f>IF(N193="sníž. přenesená",J193,0)</f>
        <v>0</v>
      </c>
      <c r="BI193" s="145">
        <f>IF(N193="nulová",J193,0)</f>
        <v>0</v>
      </c>
      <c r="BJ193" s="16" t="s">
        <v>86</v>
      </c>
      <c r="BK193" s="145">
        <f>ROUND(I193*H193,2)</f>
        <v>0</v>
      </c>
      <c r="BL193" s="16" t="s">
        <v>157</v>
      </c>
      <c r="BM193" s="144" t="s">
        <v>223</v>
      </c>
    </row>
    <row r="194" spans="2:65" s="12" customFormat="1" ht="11.25">
      <c r="B194" s="146"/>
      <c r="D194" s="147" t="s">
        <v>159</v>
      </c>
      <c r="E194" s="148" t="s">
        <v>1</v>
      </c>
      <c r="F194" s="149" t="s">
        <v>224</v>
      </c>
      <c r="H194" s="150">
        <v>3.1520000000000001</v>
      </c>
      <c r="I194" s="151"/>
      <c r="L194" s="146"/>
      <c r="M194" s="152"/>
      <c r="T194" s="153"/>
      <c r="AT194" s="148" t="s">
        <v>159</v>
      </c>
      <c r="AU194" s="148" t="s">
        <v>88</v>
      </c>
      <c r="AV194" s="12" t="s">
        <v>88</v>
      </c>
      <c r="AW194" s="12" t="s">
        <v>33</v>
      </c>
      <c r="AX194" s="12" t="s">
        <v>78</v>
      </c>
      <c r="AY194" s="148" t="s">
        <v>150</v>
      </c>
    </row>
    <row r="195" spans="2:65" s="12" customFormat="1" ht="11.25">
      <c r="B195" s="146"/>
      <c r="D195" s="147" t="s">
        <v>159</v>
      </c>
      <c r="E195" s="148" t="s">
        <v>1</v>
      </c>
      <c r="F195" s="149" t="s">
        <v>225</v>
      </c>
      <c r="H195" s="150">
        <v>3.94</v>
      </c>
      <c r="I195" s="151"/>
      <c r="L195" s="146"/>
      <c r="M195" s="152"/>
      <c r="T195" s="153"/>
      <c r="AT195" s="148" t="s">
        <v>159</v>
      </c>
      <c r="AU195" s="148" t="s">
        <v>88</v>
      </c>
      <c r="AV195" s="12" t="s">
        <v>88</v>
      </c>
      <c r="AW195" s="12" t="s">
        <v>33</v>
      </c>
      <c r="AX195" s="12" t="s">
        <v>78</v>
      </c>
      <c r="AY195" s="148" t="s">
        <v>150</v>
      </c>
    </row>
    <row r="196" spans="2:65" s="12" customFormat="1" ht="11.25">
      <c r="B196" s="146"/>
      <c r="D196" s="147" t="s">
        <v>159</v>
      </c>
      <c r="E196" s="148" t="s">
        <v>1</v>
      </c>
      <c r="F196" s="149" t="s">
        <v>226</v>
      </c>
      <c r="H196" s="150">
        <v>3.5459999999999998</v>
      </c>
      <c r="I196" s="151"/>
      <c r="L196" s="146"/>
      <c r="M196" s="152"/>
      <c r="T196" s="153"/>
      <c r="AT196" s="148" t="s">
        <v>159</v>
      </c>
      <c r="AU196" s="148" t="s">
        <v>88</v>
      </c>
      <c r="AV196" s="12" t="s">
        <v>88</v>
      </c>
      <c r="AW196" s="12" t="s">
        <v>33</v>
      </c>
      <c r="AX196" s="12" t="s">
        <v>78</v>
      </c>
      <c r="AY196" s="148" t="s">
        <v>150</v>
      </c>
    </row>
    <row r="197" spans="2:65" s="12" customFormat="1" ht="11.25">
      <c r="B197" s="146"/>
      <c r="D197" s="147" t="s">
        <v>159</v>
      </c>
      <c r="E197" s="148" t="s">
        <v>1</v>
      </c>
      <c r="F197" s="149" t="s">
        <v>227</v>
      </c>
      <c r="H197" s="150">
        <v>4.59</v>
      </c>
      <c r="I197" s="151"/>
      <c r="L197" s="146"/>
      <c r="M197" s="152"/>
      <c r="T197" s="153"/>
      <c r="AT197" s="148" t="s">
        <v>159</v>
      </c>
      <c r="AU197" s="148" t="s">
        <v>88</v>
      </c>
      <c r="AV197" s="12" t="s">
        <v>88</v>
      </c>
      <c r="AW197" s="12" t="s">
        <v>33</v>
      </c>
      <c r="AX197" s="12" t="s">
        <v>78</v>
      </c>
      <c r="AY197" s="148" t="s">
        <v>150</v>
      </c>
    </row>
    <row r="198" spans="2:65" s="12" customFormat="1" ht="11.25">
      <c r="B198" s="146"/>
      <c r="D198" s="147" t="s">
        <v>159</v>
      </c>
      <c r="E198" s="148" t="s">
        <v>1</v>
      </c>
      <c r="F198" s="149" t="s">
        <v>228</v>
      </c>
      <c r="H198" s="150">
        <v>6.5</v>
      </c>
      <c r="I198" s="151"/>
      <c r="L198" s="146"/>
      <c r="M198" s="152"/>
      <c r="T198" s="153"/>
      <c r="AT198" s="148" t="s">
        <v>159</v>
      </c>
      <c r="AU198" s="148" t="s">
        <v>88</v>
      </c>
      <c r="AV198" s="12" t="s">
        <v>88</v>
      </c>
      <c r="AW198" s="12" t="s">
        <v>33</v>
      </c>
      <c r="AX198" s="12" t="s">
        <v>78</v>
      </c>
      <c r="AY198" s="148" t="s">
        <v>150</v>
      </c>
    </row>
    <row r="199" spans="2:65" s="12" customFormat="1" ht="11.25">
      <c r="B199" s="146"/>
      <c r="D199" s="147" t="s">
        <v>159</v>
      </c>
      <c r="E199" s="148" t="s">
        <v>1</v>
      </c>
      <c r="F199" s="149" t="s">
        <v>208</v>
      </c>
      <c r="H199" s="150">
        <v>4.4489999999999998</v>
      </c>
      <c r="I199" s="151"/>
      <c r="L199" s="146"/>
      <c r="M199" s="152"/>
      <c r="T199" s="153"/>
      <c r="AT199" s="148" t="s">
        <v>159</v>
      </c>
      <c r="AU199" s="148" t="s">
        <v>88</v>
      </c>
      <c r="AV199" s="12" t="s">
        <v>88</v>
      </c>
      <c r="AW199" s="12" t="s">
        <v>33</v>
      </c>
      <c r="AX199" s="12" t="s">
        <v>78</v>
      </c>
      <c r="AY199" s="148" t="s">
        <v>150</v>
      </c>
    </row>
    <row r="200" spans="2:65" s="13" customFormat="1" ht="11.25">
      <c r="B200" s="154"/>
      <c r="D200" s="147" t="s">
        <v>159</v>
      </c>
      <c r="E200" s="155" t="s">
        <v>1</v>
      </c>
      <c r="F200" s="156" t="s">
        <v>164</v>
      </c>
      <c r="H200" s="157">
        <v>26.177</v>
      </c>
      <c r="I200" s="158"/>
      <c r="L200" s="154"/>
      <c r="M200" s="159"/>
      <c r="T200" s="160"/>
      <c r="AT200" s="155" t="s">
        <v>159</v>
      </c>
      <c r="AU200" s="155" t="s">
        <v>88</v>
      </c>
      <c r="AV200" s="13" t="s">
        <v>157</v>
      </c>
      <c r="AW200" s="13" t="s">
        <v>33</v>
      </c>
      <c r="AX200" s="13" t="s">
        <v>86</v>
      </c>
      <c r="AY200" s="155" t="s">
        <v>150</v>
      </c>
    </row>
    <row r="201" spans="2:65" s="1" customFormat="1" ht="24.2" customHeight="1">
      <c r="B201" s="31"/>
      <c r="C201" s="132" t="s">
        <v>229</v>
      </c>
      <c r="D201" s="132" t="s">
        <v>153</v>
      </c>
      <c r="E201" s="133" t="s">
        <v>230</v>
      </c>
      <c r="F201" s="134" t="s">
        <v>231</v>
      </c>
      <c r="G201" s="135" t="s">
        <v>232</v>
      </c>
      <c r="H201" s="136">
        <v>1</v>
      </c>
      <c r="I201" s="137"/>
      <c r="J201" s="138">
        <f>ROUND(I201*H201,2)</f>
        <v>0</v>
      </c>
      <c r="K201" s="139"/>
      <c r="L201" s="31"/>
      <c r="M201" s="140" t="s">
        <v>1</v>
      </c>
      <c r="N201" s="141" t="s">
        <v>43</v>
      </c>
      <c r="P201" s="142">
        <f>O201*H201</f>
        <v>0</v>
      </c>
      <c r="Q201" s="142">
        <v>1.5E-3</v>
      </c>
      <c r="R201" s="142">
        <f>Q201*H201</f>
        <v>1.5E-3</v>
      </c>
      <c r="S201" s="142">
        <v>0</v>
      </c>
      <c r="T201" s="143">
        <f>S201*H201</f>
        <v>0</v>
      </c>
      <c r="AR201" s="144" t="s">
        <v>157</v>
      </c>
      <c r="AT201" s="144" t="s">
        <v>153</v>
      </c>
      <c r="AU201" s="144" t="s">
        <v>88</v>
      </c>
      <c r="AY201" s="16" t="s">
        <v>150</v>
      </c>
      <c r="BE201" s="145">
        <f>IF(N201="základní",J201,0)</f>
        <v>0</v>
      </c>
      <c r="BF201" s="145">
        <f>IF(N201="snížená",J201,0)</f>
        <v>0</v>
      </c>
      <c r="BG201" s="145">
        <f>IF(N201="zákl. přenesená",J201,0)</f>
        <v>0</v>
      </c>
      <c r="BH201" s="145">
        <f>IF(N201="sníž. přenesená",J201,0)</f>
        <v>0</v>
      </c>
      <c r="BI201" s="145">
        <f>IF(N201="nulová",J201,0)</f>
        <v>0</v>
      </c>
      <c r="BJ201" s="16" t="s">
        <v>86</v>
      </c>
      <c r="BK201" s="145">
        <f>ROUND(I201*H201,2)</f>
        <v>0</v>
      </c>
      <c r="BL201" s="16" t="s">
        <v>157</v>
      </c>
      <c r="BM201" s="144" t="s">
        <v>233</v>
      </c>
    </row>
    <row r="202" spans="2:65" s="12" customFormat="1" ht="11.25">
      <c r="B202" s="146"/>
      <c r="D202" s="147" t="s">
        <v>159</v>
      </c>
      <c r="E202" s="148" t="s">
        <v>1</v>
      </c>
      <c r="F202" s="149" t="s">
        <v>234</v>
      </c>
      <c r="H202" s="150">
        <v>1</v>
      </c>
      <c r="I202" s="151"/>
      <c r="L202" s="146"/>
      <c r="M202" s="152"/>
      <c r="T202" s="153"/>
      <c r="AT202" s="148" t="s">
        <v>159</v>
      </c>
      <c r="AU202" s="148" t="s">
        <v>88</v>
      </c>
      <c r="AV202" s="12" t="s">
        <v>88</v>
      </c>
      <c r="AW202" s="12" t="s">
        <v>33</v>
      </c>
      <c r="AX202" s="12" t="s">
        <v>78</v>
      </c>
      <c r="AY202" s="148" t="s">
        <v>150</v>
      </c>
    </row>
    <row r="203" spans="2:65" s="13" customFormat="1" ht="11.25">
      <c r="B203" s="154"/>
      <c r="D203" s="147" t="s">
        <v>159</v>
      </c>
      <c r="E203" s="155" t="s">
        <v>1</v>
      </c>
      <c r="F203" s="156" t="s">
        <v>164</v>
      </c>
      <c r="H203" s="157">
        <v>1</v>
      </c>
      <c r="I203" s="158"/>
      <c r="L203" s="154"/>
      <c r="M203" s="159"/>
      <c r="T203" s="160"/>
      <c r="AT203" s="155" t="s">
        <v>159</v>
      </c>
      <c r="AU203" s="155" t="s">
        <v>88</v>
      </c>
      <c r="AV203" s="13" t="s">
        <v>157</v>
      </c>
      <c r="AW203" s="13" t="s">
        <v>33</v>
      </c>
      <c r="AX203" s="13" t="s">
        <v>86</v>
      </c>
      <c r="AY203" s="155" t="s">
        <v>150</v>
      </c>
    </row>
    <row r="204" spans="2:65" s="1" customFormat="1" ht="33" customHeight="1">
      <c r="B204" s="31"/>
      <c r="C204" s="132" t="s">
        <v>235</v>
      </c>
      <c r="D204" s="132" t="s">
        <v>153</v>
      </c>
      <c r="E204" s="133" t="s">
        <v>236</v>
      </c>
      <c r="F204" s="134" t="s">
        <v>237</v>
      </c>
      <c r="G204" s="135" t="s">
        <v>156</v>
      </c>
      <c r="H204" s="136">
        <v>6.4550000000000001</v>
      </c>
      <c r="I204" s="137"/>
      <c r="J204" s="138">
        <f>ROUND(I204*H204,2)</f>
        <v>0</v>
      </c>
      <c r="K204" s="139"/>
      <c r="L204" s="31"/>
      <c r="M204" s="140" t="s">
        <v>1</v>
      </c>
      <c r="N204" s="141" t="s">
        <v>43</v>
      </c>
      <c r="P204" s="142">
        <f>O204*H204</f>
        <v>0</v>
      </c>
      <c r="Q204" s="142">
        <v>2.5018699999999998</v>
      </c>
      <c r="R204" s="142">
        <f>Q204*H204</f>
        <v>16.14957085</v>
      </c>
      <c r="S204" s="142">
        <v>0</v>
      </c>
      <c r="T204" s="143">
        <f>S204*H204</f>
        <v>0</v>
      </c>
      <c r="AR204" s="144" t="s">
        <v>157</v>
      </c>
      <c r="AT204" s="144" t="s">
        <v>153</v>
      </c>
      <c r="AU204" s="144" t="s">
        <v>88</v>
      </c>
      <c r="AY204" s="16" t="s">
        <v>150</v>
      </c>
      <c r="BE204" s="145">
        <f>IF(N204="základní",J204,0)</f>
        <v>0</v>
      </c>
      <c r="BF204" s="145">
        <f>IF(N204="snížená",J204,0)</f>
        <v>0</v>
      </c>
      <c r="BG204" s="145">
        <f>IF(N204="zákl. přenesená",J204,0)</f>
        <v>0</v>
      </c>
      <c r="BH204" s="145">
        <f>IF(N204="sníž. přenesená",J204,0)</f>
        <v>0</v>
      </c>
      <c r="BI204" s="145">
        <f>IF(N204="nulová",J204,0)</f>
        <v>0</v>
      </c>
      <c r="BJ204" s="16" t="s">
        <v>86</v>
      </c>
      <c r="BK204" s="145">
        <f>ROUND(I204*H204,2)</f>
        <v>0</v>
      </c>
      <c r="BL204" s="16" t="s">
        <v>157</v>
      </c>
      <c r="BM204" s="144" t="s">
        <v>238</v>
      </c>
    </row>
    <row r="205" spans="2:65" s="12" customFormat="1" ht="11.25">
      <c r="B205" s="146"/>
      <c r="D205" s="147" t="s">
        <v>159</v>
      </c>
      <c r="E205" s="148" t="s">
        <v>1</v>
      </c>
      <c r="F205" s="149" t="s">
        <v>239</v>
      </c>
      <c r="H205" s="150">
        <v>6.4550000000000001</v>
      </c>
      <c r="I205" s="151"/>
      <c r="L205" s="146"/>
      <c r="M205" s="152"/>
      <c r="T205" s="153"/>
      <c r="AT205" s="148" t="s">
        <v>159</v>
      </c>
      <c r="AU205" s="148" t="s">
        <v>88</v>
      </c>
      <c r="AV205" s="12" t="s">
        <v>88</v>
      </c>
      <c r="AW205" s="12" t="s">
        <v>33</v>
      </c>
      <c r="AX205" s="12" t="s">
        <v>78</v>
      </c>
      <c r="AY205" s="148" t="s">
        <v>150</v>
      </c>
    </row>
    <row r="206" spans="2:65" s="13" customFormat="1" ht="11.25">
      <c r="B206" s="154"/>
      <c r="D206" s="147" t="s">
        <v>159</v>
      </c>
      <c r="E206" s="155" t="s">
        <v>1</v>
      </c>
      <c r="F206" s="156" t="s">
        <v>164</v>
      </c>
      <c r="H206" s="157">
        <v>6.4550000000000001</v>
      </c>
      <c r="I206" s="158"/>
      <c r="L206" s="154"/>
      <c r="M206" s="159"/>
      <c r="T206" s="160"/>
      <c r="AT206" s="155" t="s">
        <v>159</v>
      </c>
      <c r="AU206" s="155" t="s">
        <v>88</v>
      </c>
      <c r="AV206" s="13" t="s">
        <v>157</v>
      </c>
      <c r="AW206" s="13" t="s">
        <v>33</v>
      </c>
      <c r="AX206" s="13" t="s">
        <v>86</v>
      </c>
      <c r="AY206" s="155" t="s">
        <v>150</v>
      </c>
    </row>
    <row r="207" spans="2:65" s="1" customFormat="1" ht="16.5" customHeight="1">
      <c r="B207" s="31"/>
      <c r="C207" s="132" t="s">
        <v>240</v>
      </c>
      <c r="D207" s="132" t="s">
        <v>153</v>
      </c>
      <c r="E207" s="133" t="s">
        <v>241</v>
      </c>
      <c r="F207" s="134" t="s">
        <v>242</v>
      </c>
      <c r="G207" s="135" t="s">
        <v>176</v>
      </c>
      <c r="H207" s="136">
        <v>0.45300000000000001</v>
      </c>
      <c r="I207" s="137"/>
      <c r="J207" s="138">
        <f>ROUND(I207*H207,2)</f>
        <v>0</v>
      </c>
      <c r="K207" s="139"/>
      <c r="L207" s="31"/>
      <c r="M207" s="140" t="s">
        <v>1</v>
      </c>
      <c r="N207" s="141" t="s">
        <v>43</v>
      </c>
      <c r="P207" s="142">
        <f>O207*H207</f>
        <v>0</v>
      </c>
      <c r="Q207" s="142">
        <v>0</v>
      </c>
      <c r="R207" s="142">
        <f>Q207*H207</f>
        <v>0</v>
      </c>
      <c r="S207" s="142">
        <v>0</v>
      </c>
      <c r="T207" s="143">
        <f>S207*H207</f>
        <v>0</v>
      </c>
      <c r="AR207" s="144" t="s">
        <v>243</v>
      </c>
      <c r="AT207" s="144" t="s">
        <v>153</v>
      </c>
      <c r="AU207" s="144" t="s">
        <v>88</v>
      </c>
      <c r="AY207" s="16" t="s">
        <v>150</v>
      </c>
      <c r="BE207" s="145">
        <f>IF(N207="základní",J207,0)</f>
        <v>0</v>
      </c>
      <c r="BF207" s="145">
        <f>IF(N207="snížená",J207,0)</f>
        <v>0</v>
      </c>
      <c r="BG207" s="145">
        <f>IF(N207="zákl. přenesená",J207,0)</f>
        <v>0</v>
      </c>
      <c r="BH207" s="145">
        <f>IF(N207="sníž. přenesená",J207,0)</f>
        <v>0</v>
      </c>
      <c r="BI207" s="145">
        <f>IF(N207="nulová",J207,0)</f>
        <v>0</v>
      </c>
      <c r="BJ207" s="16" t="s">
        <v>86</v>
      </c>
      <c r="BK207" s="145">
        <f>ROUND(I207*H207,2)</f>
        <v>0</v>
      </c>
      <c r="BL207" s="16" t="s">
        <v>243</v>
      </c>
      <c r="BM207" s="144" t="s">
        <v>244</v>
      </c>
    </row>
    <row r="208" spans="2:65" s="12" customFormat="1" ht="11.25">
      <c r="B208" s="146"/>
      <c r="D208" s="147" t="s">
        <v>159</v>
      </c>
      <c r="E208" s="148" t="s">
        <v>1</v>
      </c>
      <c r="F208" s="149" t="s">
        <v>245</v>
      </c>
      <c r="H208" s="150">
        <v>0.45300000000000001</v>
      </c>
      <c r="I208" s="151"/>
      <c r="L208" s="146"/>
      <c r="M208" s="152"/>
      <c r="T208" s="153"/>
      <c r="AT208" s="148" t="s">
        <v>159</v>
      </c>
      <c r="AU208" s="148" t="s">
        <v>88</v>
      </c>
      <c r="AV208" s="12" t="s">
        <v>88</v>
      </c>
      <c r="AW208" s="12" t="s">
        <v>33</v>
      </c>
      <c r="AX208" s="12" t="s">
        <v>78</v>
      </c>
      <c r="AY208" s="148" t="s">
        <v>150</v>
      </c>
    </row>
    <row r="209" spans="2:65" s="13" customFormat="1" ht="11.25">
      <c r="B209" s="154"/>
      <c r="D209" s="147" t="s">
        <v>159</v>
      </c>
      <c r="E209" s="155" t="s">
        <v>1</v>
      </c>
      <c r="F209" s="156" t="s">
        <v>164</v>
      </c>
      <c r="H209" s="157">
        <v>0.45300000000000001</v>
      </c>
      <c r="I209" s="158"/>
      <c r="L209" s="154"/>
      <c r="M209" s="159"/>
      <c r="T209" s="160"/>
      <c r="AT209" s="155" t="s">
        <v>159</v>
      </c>
      <c r="AU209" s="155" t="s">
        <v>88</v>
      </c>
      <c r="AV209" s="13" t="s">
        <v>157</v>
      </c>
      <c r="AW209" s="13" t="s">
        <v>33</v>
      </c>
      <c r="AX209" s="13" t="s">
        <v>86</v>
      </c>
      <c r="AY209" s="155" t="s">
        <v>150</v>
      </c>
    </row>
    <row r="210" spans="2:65" s="1" customFormat="1" ht="24.2" customHeight="1">
      <c r="B210" s="31"/>
      <c r="C210" s="132" t="s">
        <v>8</v>
      </c>
      <c r="D210" s="132" t="s">
        <v>153</v>
      </c>
      <c r="E210" s="133" t="s">
        <v>246</v>
      </c>
      <c r="F210" s="134" t="s">
        <v>247</v>
      </c>
      <c r="G210" s="135" t="s">
        <v>190</v>
      </c>
      <c r="H210" s="136">
        <v>71.724000000000004</v>
      </c>
      <c r="I210" s="137"/>
      <c r="J210" s="138">
        <f>ROUND(I210*H210,2)</f>
        <v>0</v>
      </c>
      <c r="K210" s="139"/>
      <c r="L210" s="31"/>
      <c r="M210" s="140" t="s">
        <v>1</v>
      </c>
      <c r="N210" s="141" t="s">
        <v>43</v>
      </c>
      <c r="P210" s="142">
        <f>O210*H210</f>
        <v>0</v>
      </c>
      <c r="Q210" s="142">
        <v>7.5600000000000001E-2</v>
      </c>
      <c r="R210" s="142">
        <f>Q210*H210</f>
        <v>5.4223344000000004</v>
      </c>
      <c r="S210" s="142">
        <v>0</v>
      </c>
      <c r="T210" s="143">
        <f>S210*H210</f>
        <v>0</v>
      </c>
      <c r="AR210" s="144" t="s">
        <v>157</v>
      </c>
      <c r="AT210" s="144" t="s">
        <v>153</v>
      </c>
      <c r="AU210" s="144" t="s">
        <v>88</v>
      </c>
      <c r="AY210" s="16" t="s">
        <v>150</v>
      </c>
      <c r="BE210" s="145">
        <f>IF(N210="základní",J210,0)</f>
        <v>0</v>
      </c>
      <c r="BF210" s="145">
        <f>IF(N210="snížená",J210,0)</f>
        <v>0</v>
      </c>
      <c r="BG210" s="145">
        <f>IF(N210="zákl. přenesená",J210,0)</f>
        <v>0</v>
      </c>
      <c r="BH210" s="145">
        <f>IF(N210="sníž. přenesená",J210,0)</f>
        <v>0</v>
      </c>
      <c r="BI210" s="145">
        <f>IF(N210="nulová",J210,0)</f>
        <v>0</v>
      </c>
      <c r="BJ210" s="16" t="s">
        <v>86</v>
      </c>
      <c r="BK210" s="145">
        <f>ROUND(I210*H210,2)</f>
        <v>0</v>
      </c>
      <c r="BL210" s="16" t="s">
        <v>157</v>
      </c>
      <c r="BM210" s="144" t="s">
        <v>248</v>
      </c>
    </row>
    <row r="211" spans="2:65" s="12" customFormat="1" ht="11.25">
      <c r="B211" s="146"/>
      <c r="D211" s="147" t="s">
        <v>159</v>
      </c>
      <c r="E211" s="148" t="s">
        <v>1</v>
      </c>
      <c r="F211" s="149" t="s">
        <v>249</v>
      </c>
      <c r="H211" s="150">
        <v>64.69</v>
      </c>
      <c r="I211" s="151"/>
      <c r="L211" s="146"/>
      <c r="M211" s="152"/>
      <c r="T211" s="153"/>
      <c r="AT211" s="148" t="s">
        <v>159</v>
      </c>
      <c r="AU211" s="148" t="s">
        <v>88</v>
      </c>
      <c r="AV211" s="12" t="s">
        <v>88</v>
      </c>
      <c r="AW211" s="12" t="s">
        <v>33</v>
      </c>
      <c r="AX211" s="12" t="s">
        <v>78</v>
      </c>
      <c r="AY211" s="148" t="s">
        <v>150</v>
      </c>
    </row>
    <row r="212" spans="2:65" s="12" customFormat="1" ht="11.25">
      <c r="B212" s="146"/>
      <c r="D212" s="147" t="s">
        <v>159</v>
      </c>
      <c r="E212" s="148" t="s">
        <v>1</v>
      </c>
      <c r="F212" s="149" t="s">
        <v>250</v>
      </c>
      <c r="H212" s="150">
        <v>4.46</v>
      </c>
      <c r="I212" s="151"/>
      <c r="L212" s="146"/>
      <c r="M212" s="152"/>
      <c r="T212" s="153"/>
      <c r="AT212" s="148" t="s">
        <v>159</v>
      </c>
      <c r="AU212" s="148" t="s">
        <v>88</v>
      </c>
      <c r="AV212" s="12" t="s">
        <v>88</v>
      </c>
      <c r="AW212" s="12" t="s">
        <v>33</v>
      </c>
      <c r="AX212" s="12" t="s">
        <v>78</v>
      </c>
      <c r="AY212" s="148" t="s">
        <v>150</v>
      </c>
    </row>
    <row r="213" spans="2:65" s="12" customFormat="1" ht="11.25">
      <c r="B213" s="146"/>
      <c r="D213" s="147" t="s">
        <v>159</v>
      </c>
      <c r="E213" s="148" t="s">
        <v>1</v>
      </c>
      <c r="F213" s="149" t="s">
        <v>251</v>
      </c>
      <c r="H213" s="150">
        <v>2.5739999999999998</v>
      </c>
      <c r="I213" s="151"/>
      <c r="L213" s="146"/>
      <c r="M213" s="152"/>
      <c r="T213" s="153"/>
      <c r="AT213" s="148" t="s">
        <v>159</v>
      </c>
      <c r="AU213" s="148" t="s">
        <v>88</v>
      </c>
      <c r="AV213" s="12" t="s">
        <v>88</v>
      </c>
      <c r="AW213" s="12" t="s">
        <v>33</v>
      </c>
      <c r="AX213" s="12" t="s">
        <v>78</v>
      </c>
      <c r="AY213" s="148" t="s">
        <v>150</v>
      </c>
    </row>
    <row r="214" spans="2:65" s="13" customFormat="1" ht="11.25">
      <c r="B214" s="154"/>
      <c r="D214" s="147" t="s">
        <v>159</v>
      </c>
      <c r="E214" s="155" t="s">
        <v>1</v>
      </c>
      <c r="F214" s="156" t="s">
        <v>164</v>
      </c>
      <c r="H214" s="157">
        <v>71.72399999999999</v>
      </c>
      <c r="I214" s="158"/>
      <c r="L214" s="154"/>
      <c r="M214" s="159"/>
      <c r="T214" s="160"/>
      <c r="AT214" s="155" t="s">
        <v>159</v>
      </c>
      <c r="AU214" s="155" t="s">
        <v>88</v>
      </c>
      <c r="AV214" s="13" t="s">
        <v>157</v>
      </c>
      <c r="AW214" s="13" t="s">
        <v>33</v>
      </c>
      <c r="AX214" s="13" t="s">
        <v>86</v>
      </c>
      <c r="AY214" s="155" t="s">
        <v>150</v>
      </c>
    </row>
    <row r="215" spans="2:65" s="1" customFormat="1" ht="24.2" customHeight="1">
      <c r="B215" s="31"/>
      <c r="C215" s="132" t="s">
        <v>243</v>
      </c>
      <c r="D215" s="132" t="s">
        <v>153</v>
      </c>
      <c r="E215" s="133" t="s">
        <v>252</v>
      </c>
      <c r="F215" s="134" t="s">
        <v>253</v>
      </c>
      <c r="G215" s="135" t="s">
        <v>190</v>
      </c>
      <c r="H215" s="136">
        <v>71.724000000000004</v>
      </c>
      <c r="I215" s="137"/>
      <c r="J215" s="138">
        <f>ROUND(I215*H215,2)</f>
        <v>0</v>
      </c>
      <c r="K215" s="139"/>
      <c r="L215" s="31"/>
      <c r="M215" s="140" t="s">
        <v>1</v>
      </c>
      <c r="N215" s="141" t="s">
        <v>43</v>
      </c>
      <c r="P215" s="142">
        <f>O215*H215</f>
        <v>0</v>
      </c>
      <c r="Q215" s="142">
        <v>8.4000000000000005E-2</v>
      </c>
      <c r="R215" s="142">
        <f>Q215*H215</f>
        <v>6.0248160000000004</v>
      </c>
      <c r="S215" s="142">
        <v>0</v>
      </c>
      <c r="T215" s="143">
        <f>S215*H215</f>
        <v>0</v>
      </c>
      <c r="AR215" s="144" t="s">
        <v>157</v>
      </c>
      <c r="AT215" s="144" t="s">
        <v>153</v>
      </c>
      <c r="AU215" s="144" t="s">
        <v>88</v>
      </c>
      <c r="AY215" s="16" t="s">
        <v>150</v>
      </c>
      <c r="BE215" s="145">
        <f>IF(N215="základní",J215,0)</f>
        <v>0</v>
      </c>
      <c r="BF215" s="145">
        <f>IF(N215="snížená",J215,0)</f>
        <v>0</v>
      </c>
      <c r="BG215" s="145">
        <f>IF(N215="zákl. přenesená",J215,0)</f>
        <v>0</v>
      </c>
      <c r="BH215" s="145">
        <f>IF(N215="sníž. přenesená",J215,0)</f>
        <v>0</v>
      </c>
      <c r="BI215" s="145">
        <f>IF(N215="nulová",J215,0)</f>
        <v>0</v>
      </c>
      <c r="BJ215" s="16" t="s">
        <v>86</v>
      </c>
      <c r="BK215" s="145">
        <f>ROUND(I215*H215,2)</f>
        <v>0</v>
      </c>
      <c r="BL215" s="16" t="s">
        <v>157</v>
      </c>
      <c r="BM215" s="144" t="s">
        <v>254</v>
      </c>
    </row>
    <row r="216" spans="2:65" s="12" customFormat="1" ht="11.25">
      <c r="B216" s="146"/>
      <c r="D216" s="147" t="s">
        <v>159</v>
      </c>
      <c r="E216" s="148" t="s">
        <v>1</v>
      </c>
      <c r="F216" s="149" t="s">
        <v>249</v>
      </c>
      <c r="H216" s="150">
        <v>64.69</v>
      </c>
      <c r="I216" s="151"/>
      <c r="L216" s="146"/>
      <c r="M216" s="152"/>
      <c r="T216" s="153"/>
      <c r="AT216" s="148" t="s">
        <v>159</v>
      </c>
      <c r="AU216" s="148" t="s">
        <v>88</v>
      </c>
      <c r="AV216" s="12" t="s">
        <v>88</v>
      </c>
      <c r="AW216" s="12" t="s">
        <v>33</v>
      </c>
      <c r="AX216" s="12" t="s">
        <v>78</v>
      </c>
      <c r="AY216" s="148" t="s">
        <v>150</v>
      </c>
    </row>
    <row r="217" spans="2:65" s="12" customFormat="1" ht="11.25">
      <c r="B217" s="146"/>
      <c r="D217" s="147" t="s">
        <v>159</v>
      </c>
      <c r="E217" s="148" t="s">
        <v>1</v>
      </c>
      <c r="F217" s="149" t="s">
        <v>250</v>
      </c>
      <c r="H217" s="150">
        <v>4.46</v>
      </c>
      <c r="I217" s="151"/>
      <c r="L217" s="146"/>
      <c r="M217" s="152"/>
      <c r="T217" s="153"/>
      <c r="AT217" s="148" t="s">
        <v>159</v>
      </c>
      <c r="AU217" s="148" t="s">
        <v>88</v>
      </c>
      <c r="AV217" s="12" t="s">
        <v>88</v>
      </c>
      <c r="AW217" s="12" t="s">
        <v>33</v>
      </c>
      <c r="AX217" s="12" t="s">
        <v>78</v>
      </c>
      <c r="AY217" s="148" t="s">
        <v>150</v>
      </c>
    </row>
    <row r="218" spans="2:65" s="12" customFormat="1" ht="11.25">
      <c r="B218" s="146"/>
      <c r="D218" s="147" t="s">
        <v>159</v>
      </c>
      <c r="E218" s="148" t="s">
        <v>1</v>
      </c>
      <c r="F218" s="149" t="s">
        <v>251</v>
      </c>
      <c r="H218" s="150">
        <v>2.5739999999999998</v>
      </c>
      <c r="I218" s="151"/>
      <c r="L218" s="146"/>
      <c r="M218" s="152"/>
      <c r="T218" s="153"/>
      <c r="AT218" s="148" t="s">
        <v>159</v>
      </c>
      <c r="AU218" s="148" t="s">
        <v>88</v>
      </c>
      <c r="AV218" s="12" t="s">
        <v>88</v>
      </c>
      <c r="AW218" s="12" t="s">
        <v>33</v>
      </c>
      <c r="AX218" s="12" t="s">
        <v>78</v>
      </c>
      <c r="AY218" s="148" t="s">
        <v>150</v>
      </c>
    </row>
    <row r="219" spans="2:65" s="13" customFormat="1" ht="11.25">
      <c r="B219" s="154"/>
      <c r="D219" s="147" t="s">
        <v>159</v>
      </c>
      <c r="E219" s="155" t="s">
        <v>1</v>
      </c>
      <c r="F219" s="156" t="s">
        <v>164</v>
      </c>
      <c r="H219" s="157">
        <v>71.72399999999999</v>
      </c>
      <c r="I219" s="158"/>
      <c r="L219" s="154"/>
      <c r="M219" s="159"/>
      <c r="T219" s="160"/>
      <c r="AT219" s="155" t="s">
        <v>159</v>
      </c>
      <c r="AU219" s="155" t="s">
        <v>88</v>
      </c>
      <c r="AV219" s="13" t="s">
        <v>157</v>
      </c>
      <c r="AW219" s="13" t="s">
        <v>33</v>
      </c>
      <c r="AX219" s="13" t="s">
        <v>86</v>
      </c>
      <c r="AY219" s="155" t="s">
        <v>150</v>
      </c>
    </row>
    <row r="220" spans="2:65" s="11" customFormat="1" ht="22.9" customHeight="1">
      <c r="B220" s="120"/>
      <c r="D220" s="121" t="s">
        <v>77</v>
      </c>
      <c r="E220" s="130" t="s">
        <v>211</v>
      </c>
      <c r="F220" s="130" t="s">
        <v>255</v>
      </c>
      <c r="I220" s="123"/>
      <c r="J220" s="131">
        <f>BK220</f>
        <v>0</v>
      </c>
      <c r="L220" s="120"/>
      <c r="M220" s="125"/>
      <c r="P220" s="126">
        <f>SUM(P221:P249)</f>
        <v>0</v>
      </c>
      <c r="R220" s="126">
        <f>SUM(R221:R249)</f>
        <v>0</v>
      </c>
      <c r="T220" s="127">
        <f>SUM(T221:T249)</f>
        <v>76.762207000000004</v>
      </c>
      <c r="AR220" s="121" t="s">
        <v>86</v>
      </c>
      <c r="AT220" s="128" t="s">
        <v>77</v>
      </c>
      <c r="AU220" s="128" t="s">
        <v>86</v>
      </c>
      <c r="AY220" s="121" t="s">
        <v>150</v>
      </c>
      <c r="BK220" s="129">
        <f>SUM(BK221:BK249)</f>
        <v>0</v>
      </c>
    </row>
    <row r="221" spans="2:65" s="1" customFormat="1" ht="16.5" customHeight="1">
      <c r="B221" s="31"/>
      <c r="C221" s="132" t="s">
        <v>256</v>
      </c>
      <c r="D221" s="132" t="s">
        <v>153</v>
      </c>
      <c r="E221" s="133" t="s">
        <v>257</v>
      </c>
      <c r="F221" s="134" t="s">
        <v>258</v>
      </c>
      <c r="G221" s="135" t="s">
        <v>190</v>
      </c>
      <c r="H221" s="136">
        <v>71.724000000000004</v>
      </c>
      <c r="I221" s="137"/>
      <c r="J221" s="138">
        <f>ROUND(I221*H221,2)</f>
        <v>0</v>
      </c>
      <c r="K221" s="139"/>
      <c r="L221" s="31"/>
      <c r="M221" s="140" t="s">
        <v>1</v>
      </c>
      <c r="N221" s="141" t="s">
        <v>43</v>
      </c>
      <c r="P221" s="142">
        <f>O221*H221</f>
        <v>0</v>
      </c>
      <c r="Q221" s="142">
        <v>0</v>
      </c>
      <c r="R221" s="142">
        <f>Q221*H221</f>
        <v>0</v>
      </c>
      <c r="S221" s="142">
        <v>0</v>
      </c>
      <c r="T221" s="143">
        <f>S221*H221</f>
        <v>0</v>
      </c>
      <c r="AR221" s="144" t="s">
        <v>157</v>
      </c>
      <c r="AT221" s="144" t="s">
        <v>153</v>
      </c>
      <c r="AU221" s="144" t="s">
        <v>88</v>
      </c>
      <c r="AY221" s="16" t="s">
        <v>150</v>
      </c>
      <c r="BE221" s="145">
        <f>IF(N221="základní",J221,0)</f>
        <v>0</v>
      </c>
      <c r="BF221" s="145">
        <f>IF(N221="snížená",J221,0)</f>
        <v>0</v>
      </c>
      <c r="BG221" s="145">
        <f>IF(N221="zákl. přenesená",J221,0)</f>
        <v>0</v>
      </c>
      <c r="BH221" s="145">
        <f>IF(N221="sníž. přenesená",J221,0)</f>
        <v>0</v>
      </c>
      <c r="BI221" s="145">
        <f>IF(N221="nulová",J221,0)</f>
        <v>0</v>
      </c>
      <c r="BJ221" s="16" t="s">
        <v>86</v>
      </c>
      <c r="BK221" s="145">
        <f>ROUND(I221*H221,2)</f>
        <v>0</v>
      </c>
      <c r="BL221" s="16" t="s">
        <v>157</v>
      </c>
      <c r="BM221" s="144" t="s">
        <v>259</v>
      </c>
    </row>
    <row r="222" spans="2:65" s="12" customFormat="1" ht="11.25">
      <c r="B222" s="146"/>
      <c r="D222" s="147" t="s">
        <v>159</v>
      </c>
      <c r="E222" s="148" t="s">
        <v>1</v>
      </c>
      <c r="F222" s="149" t="s">
        <v>249</v>
      </c>
      <c r="H222" s="150">
        <v>64.69</v>
      </c>
      <c r="I222" s="151"/>
      <c r="L222" s="146"/>
      <c r="M222" s="152"/>
      <c r="T222" s="153"/>
      <c r="AT222" s="148" t="s">
        <v>159</v>
      </c>
      <c r="AU222" s="148" t="s">
        <v>88</v>
      </c>
      <c r="AV222" s="12" t="s">
        <v>88</v>
      </c>
      <c r="AW222" s="12" t="s">
        <v>33</v>
      </c>
      <c r="AX222" s="12" t="s">
        <v>78</v>
      </c>
      <c r="AY222" s="148" t="s">
        <v>150</v>
      </c>
    </row>
    <row r="223" spans="2:65" s="12" customFormat="1" ht="11.25">
      <c r="B223" s="146"/>
      <c r="D223" s="147" t="s">
        <v>159</v>
      </c>
      <c r="E223" s="148" t="s">
        <v>1</v>
      </c>
      <c r="F223" s="149" t="s">
        <v>250</v>
      </c>
      <c r="H223" s="150">
        <v>4.46</v>
      </c>
      <c r="I223" s="151"/>
      <c r="L223" s="146"/>
      <c r="M223" s="152"/>
      <c r="T223" s="153"/>
      <c r="AT223" s="148" t="s">
        <v>159</v>
      </c>
      <c r="AU223" s="148" t="s">
        <v>88</v>
      </c>
      <c r="AV223" s="12" t="s">
        <v>88</v>
      </c>
      <c r="AW223" s="12" t="s">
        <v>33</v>
      </c>
      <c r="AX223" s="12" t="s">
        <v>78</v>
      </c>
      <c r="AY223" s="148" t="s">
        <v>150</v>
      </c>
    </row>
    <row r="224" spans="2:65" s="12" customFormat="1" ht="11.25">
      <c r="B224" s="146"/>
      <c r="D224" s="147" t="s">
        <v>159</v>
      </c>
      <c r="E224" s="148" t="s">
        <v>1</v>
      </c>
      <c r="F224" s="149" t="s">
        <v>251</v>
      </c>
      <c r="H224" s="150">
        <v>2.5739999999999998</v>
      </c>
      <c r="I224" s="151"/>
      <c r="L224" s="146"/>
      <c r="M224" s="152"/>
      <c r="T224" s="153"/>
      <c r="AT224" s="148" t="s">
        <v>159</v>
      </c>
      <c r="AU224" s="148" t="s">
        <v>88</v>
      </c>
      <c r="AV224" s="12" t="s">
        <v>88</v>
      </c>
      <c r="AW224" s="12" t="s">
        <v>33</v>
      </c>
      <c r="AX224" s="12" t="s">
        <v>78</v>
      </c>
      <c r="AY224" s="148" t="s">
        <v>150</v>
      </c>
    </row>
    <row r="225" spans="2:65" s="13" customFormat="1" ht="11.25">
      <c r="B225" s="154"/>
      <c r="D225" s="147" t="s">
        <v>159</v>
      </c>
      <c r="E225" s="155" t="s">
        <v>1</v>
      </c>
      <c r="F225" s="156" t="s">
        <v>164</v>
      </c>
      <c r="H225" s="157">
        <v>71.72399999999999</v>
      </c>
      <c r="I225" s="158"/>
      <c r="L225" s="154"/>
      <c r="M225" s="159"/>
      <c r="T225" s="160"/>
      <c r="AT225" s="155" t="s">
        <v>159</v>
      </c>
      <c r="AU225" s="155" t="s">
        <v>88</v>
      </c>
      <c r="AV225" s="13" t="s">
        <v>157</v>
      </c>
      <c r="AW225" s="13" t="s">
        <v>33</v>
      </c>
      <c r="AX225" s="13" t="s">
        <v>86</v>
      </c>
      <c r="AY225" s="155" t="s">
        <v>150</v>
      </c>
    </row>
    <row r="226" spans="2:65" s="1" customFormat="1" ht="21.75" customHeight="1">
      <c r="B226" s="31"/>
      <c r="C226" s="132" t="s">
        <v>260</v>
      </c>
      <c r="D226" s="132" t="s">
        <v>153</v>
      </c>
      <c r="E226" s="133" t="s">
        <v>261</v>
      </c>
      <c r="F226" s="134" t="s">
        <v>262</v>
      </c>
      <c r="G226" s="135" t="s">
        <v>263</v>
      </c>
      <c r="H226" s="136">
        <v>1</v>
      </c>
      <c r="I226" s="137"/>
      <c r="J226" s="138">
        <f>ROUND(I226*H226,2)</f>
        <v>0</v>
      </c>
      <c r="K226" s="139"/>
      <c r="L226" s="31"/>
      <c r="M226" s="140" t="s">
        <v>1</v>
      </c>
      <c r="N226" s="141" t="s">
        <v>43</v>
      </c>
      <c r="P226" s="142">
        <f>O226*H226</f>
        <v>0</v>
      </c>
      <c r="Q226" s="142">
        <v>0</v>
      </c>
      <c r="R226" s="142">
        <f>Q226*H226</f>
        <v>0</v>
      </c>
      <c r="S226" s="142">
        <v>0</v>
      </c>
      <c r="T226" s="143">
        <f>S226*H226</f>
        <v>0</v>
      </c>
      <c r="AR226" s="144" t="s">
        <v>157</v>
      </c>
      <c r="AT226" s="144" t="s">
        <v>153</v>
      </c>
      <c r="AU226" s="144" t="s">
        <v>88</v>
      </c>
      <c r="AY226" s="16" t="s">
        <v>150</v>
      </c>
      <c r="BE226" s="145">
        <f>IF(N226="základní",J226,0)</f>
        <v>0</v>
      </c>
      <c r="BF226" s="145">
        <f>IF(N226="snížená",J226,0)</f>
        <v>0</v>
      </c>
      <c r="BG226" s="145">
        <f>IF(N226="zákl. přenesená",J226,0)</f>
        <v>0</v>
      </c>
      <c r="BH226" s="145">
        <f>IF(N226="sníž. přenesená",J226,0)</f>
        <v>0</v>
      </c>
      <c r="BI226" s="145">
        <f>IF(N226="nulová",J226,0)</f>
        <v>0</v>
      </c>
      <c r="BJ226" s="16" t="s">
        <v>86</v>
      </c>
      <c r="BK226" s="145">
        <f>ROUND(I226*H226,2)</f>
        <v>0</v>
      </c>
      <c r="BL226" s="16" t="s">
        <v>157</v>
      </c>
      <c r="BM226" s="144" t="s">
        <v>264</v>
      </c>
    </row>
    <row r="227" spans="2:65" s="1" customFormat="1" ht="21.75" customHeight="1">
      <c r="B227" s="31"/>
      <c r="C227" s="132" t="s">
        <v>265</v>
      </c>
      <c r="D227" s="132" t="s">
        <v>153</v>
      </c>
      <c r="E227" s="133" t="s">
        <v>266</v>
      </c>
      <c r="F227" s="134" t="s">
        <v>267</v>
      </c>
      <c r="G227" s="135" t="s">
        <v>190</v>
      </c>
      <c r="H227" s="136">
        <v>33.362000000000002</v>
      </c>
      <c r="I227" s="137"/>
      <c r="J227" s="138">
        <f>ROUND(I227*H227,2)</f>
        <v>0</v>
      </c>
      <c r="K227" s="139"/>
      <c r="L227" s="31"/>
      <c r="M227" s="140" t="s">
        <v>1</v>
      </c>
      <c r="N227" s="141" t="s">
        <v>43</v>
      </c>
      <c r="P227" s="142">
        <f>O227*H227</f>
        <v>0</v>
      </c>
      <c r="Q227" s="142">
        <v>0</v>
      </c>
      <c r="R227" s="142">
        <f>Q227*H227</f>
        <v>0</v>
      </c>
      <c r="S227" s="142">
        <v>0.26100000000000001</v>
      </c>
      <c r="T227" s="143">
        <f>S227*H227</f>
        <v>8.7074820000000006</v>
      </c>
      <c r="AR227" s="144" t="s">
        <v>157</v>
      </c>
      <c r="AT227" s="144" t="s">
        <v>153</v>
      </c>
      <c r="AU227" s="144" t="s">
        <v>88</v>
      </c>
      <c r="AY227" s="16" t="s">
        <v>150</v>
      </c>
      <c r="BE227" s="145">
        <f>IF(N227="základní",J227,0)</f>
        <v>0</v>
      </c>
      <c r="BF227" s="145">
        <f>IF(N227="snížená",J227,0)</f>
        <v>0</v>
      </c>
      <c r="BG227" s="145">
        <f>IF(N227="zákl. přenesená",J227,0)</f>
        <v>0</v>
      </c>
      <c r="BH227" s="145">
        <f>IF(N227="sníž. přenesená",J227,0)</f>
        <v>0</v>
      </c>
      <c r="BI227" s="145">
        <f>IF(N227="nulová",J227,0)</f>
        <v>0</v>
      </c>
      <c r="BJ227" s="16" t="s">
        <v>86</v>
      </c>
      <c r="BK227" s="145">
        <f>ROUND(I227*H227,2)</f>
        <v>0</v>
      </c>
      <c r="BL227" s="16" t="s">
        <v>157</v>
      </c>
      <c r="BM227" s="144" t="s">
        <v>268</v>
      </c>
    </row>
    <row r="228" spans="2:65" s="12" customFormat="1" ht="11.25">
      <c r="B228" s="146"/>
      <c r="D228" s="147" t="s">
        <v>159</v>
      </c>
      <c r="E228" s="148" t="s">
        <v>1</v>
      </c>
      <c r="F228" s="149" t="s">
        <v>269</v>
      </c>
      <c r="H228" s="150">
        <v>36.908000000000001</v>
      </c>
      <c r="I228" s="151"/>
      <c r="L228" s="146"/>
      <c r="M228" s="152"/>
      <c r="T228" s="153"/>
      <c r="AT228" s="148" t="s">
        <v>159</v>
      </c>
      <c r="AU228" s="148" t="s">
        <v>88</v>
      </c>
      <c r="AV228" s="12" t="s">
        <v>88</v>
      </c>
      <c r="AW228" s="12" t="s">
        <v>33</v>
      </c>
      <c r="AX228" s="12" t="s">
        <v>78</v>
      </c>
      <c r="AY228" s="148" t="s">
        <v>150</v>
      </c>
    </row>
    <row r="229" spans="2:65" s="12" customFormat="1" ht="11.25">
      <c r="B229" s="146"/>
      <c r="D229" s="147" t="s">
        <v>159</v>
      </c>
      <c r="E229" s="148" t="s">
        <v>1</v>
      </c>
      <c r="F229" s="149" t="s">
        <v>270</v>
      </c>
      <c r="H229" s="150">
        <v>-1.97</v>
      </c>
      <c r="I229" s="151"/>
      <c r="L229" s="146"/>
      <c r="M229" s="152"/>
      <c r="T229" s="153"/>
      <c r="AT229" s="148" t="s">
        <v>159</v>
      </c>
      <c r="AU229" s="148" t="s">
        <v>88</v>
      </c>
      <c r="AV229" s="12" t="s">
        <v>88</v>
      </c>
      <c r="AW229" s="12" t="s">
        <v>33</v>
      </c>
      <c r="AX229" s="12" t="s">
        <v>78</v>
      </c>
      <c r="AY229" s="148" t="s">
        <v>150</v>
      </c>
    </row>
    <row r="230" spans="2:65" s="12" customFormat="1" ht="11.25">
      <c r="B230" s="146"/>
      <c r="D230" s="147" t="s">
        <v>159</v>
      </c>
      <c r="E230" s="148" t="s">
        <v>1</v>
      </c>
      <c r="F230" s="149" t="s">
        <v>271</v>
      </c>
      <c r="H230" s="150">
        <v>-1.5760000000000001</v>
      </c>
      <c r="I230" s="151"/>
      <c r="L230" s="146"/>
      <c r="M230" s="152"/>
      <c r="T230" s="153"/>
      <c r="AT230" s="148" t="s">
        <v>159</v>
      </c>
      <c r="AU230" s="148" t="s">
        <v>88</v>
      </c>
      <c r="AV230" s="12" t="s">
        <v>88</v>
      </c>
      <c r="AW230" s="12" t="s">
        <v>33</v>
      </c>
      <c r="AX230" s="12" t="s">
        <v>78</v>
      </c>
      <c r="AY230" s="148" t="s">
        <v>150</v>
      </c>
    </row>
    <row r="231" spans="2:65" s="13" customFormat="1" ht="11.25">
      <c r="B231" s="154"/>
      <c r="D231" s="147" t="s">
        <v>159</v>
      </c>
      <c r="E231" s="155" t="s">
        <v>1</v>
      </c>
      <c r="F231" s="156" t="s">
        <v>164</v>
      </c>
      <c r="H231" s="157">
        <v>33.362000000000002</v>
      </c>
      <c r="I231" s="158"/>
      <c r="L231" s="154"/>
      <c r="M231" s="159"/>
      <c r="T231" s="160"/>
      <c r="AT231" s="155" t="s">
        <v>159</v>
      </c>
      <c r="AU231" s="155" t="s">
        <v>88</v>
      </c>
      <c r="AV231" s="13" t="s">
        <v>157</v>
      </c>
      <c r="AW231" s="13" t="s">
        <v>33</v>
      </c>
      <c r="AX231" s="13" t="s">
        <v>86</v>
      </c>
      <c r="AY231" s="155" t="s">
        <v>150</v>
      </c>
    </row>
    <row r="232" spans="2:65" s="1" customFormat="1" ht="24.2" customHeight="1">
      <c r="B232" s="31"/>
      <c r="C232" s="132" t="s">
        <v>272</v>
      </c>
      <c r="D232" s="132" t="s">
        <v>153</v>
      </c>
      <c r="E232" s="133" t="s">
        <v>273</v>
      </c>
      <c r="F232" s="134" t="s">
        <v>274</v>
      </c>
      <c r="G232" s="135" t="s">
        <v>156</v>
      </c>
      <c r="H232" s="136">
        <v>10.005000000000001</v>
      </c>
      <c r="I232" s="137"/>
      <c r="J232" s="138">
        <f>ROUND(I232*H232,2)</f>
        <v>0</v>
      </c>
      <c r="K232" s="139"/>
      <c r="L232" s="31"/>
      <c r="M232" s="140" t="s">
        <v>1</v>
      </c>
      <c r="N232" s="141" t="s">
        <v>43</v>
      </c>
      <c r="P232" s="142">
        <f>O232*H232</f>
        <v>0</v>
      </c>
      <c r="Q232" s="142">
        <v>0</v>
      </c>
      <c r="R232" s="142">
        <f>Q232*H232</f>
        <v>0</v>
      </c>
      <c r="S232" s="142">
        <v>1.8</v>
      </c>
      <c r="T232" s="143">
        <f>S232*H232</f>
        <v>18.009</v>
      </c>
      <c r="AR232" s="144" t="s">
        <v>157</v>
      </c>
      <c r="AT232" s="144" t="s">
        <v>153</v>
      </c>
      <c r="AU232" s="144" t="s">
        <v>88</v>
      </c>
      <c r="AY232" s="16" t="s">
        <v>150</v>
      </c>
      <c r="BE232" s="145">
        <f>IF(N232="základní",J232,0)</f>
        <v>0</v>
      </c>
      <c r="BF232" s="145">
        <f>IF(N232="snížená",J232,0)</f>
        <v>0</v>
      </c>
      <c r="BG232" s="145">
        <f>IF(N232="zákl. přenesená",J232,0)</f>
        <v>0</v>
      </c>
      <c r="BH232" s="145">
        <f>IF(N232="sníž. přenesená",J232,0)</f>
        <v>0</v>
      </c>
      <c r="BI232" s="145">
        <f>IF(N232="nulová",J232,0)</f>
        <v>0</v>
      </c>
      <c r="BJ232" s="16" t="s">
        <v>86</v>
      </c>
      <c r="BK232" s="145">
        <f>ROUND(I232*H232,2)</f>
        <v>0</v>
      </c>
      <c r="BL232" s="16" t="s">
        <v>157</v>
      </c>
      <c r="BM232" s="144" t="s">
        <v>275</v>
      </c>
    </row>
    <row r="233" spans="2:65" s="12" customFormat="1" ht="11.25">
      <c r="B233" s="146"/>
      <c r="D233" s="147" t="s">
        <v>159</v>
      </c>
      <c r="E233" s="148" t="s">
        <v>1</v>
      </c>
      <c r="F233" s="149" t="s">
        <v>276</v>
      </c>
      <c r="H233" s="150">
        <v>4.3769999999999998</v>
      </c>
      <c r="I233" s="151"/>
      <c r="L233" s="146"/>
      <c r="M233" s="152"/>
      <c r="T233" s="153"/>
      <c r="AT233" s="148" t="s">
        <v>159</v>
      </c>
      <c r="AU233" s="148" t="s">
        <v>88</v>
      </c>
      <c r="AV233" s="12" t="s">
        <v>88</v>
      </c>
      <c r="AW233" s="12" t="s">
        <v>33</v>
      </c>
      <c r="AX233" s="12" t="s">
        <v>78</v>
      </c>
      <c r="AY233" s="148" t="s">
        <v>150</v>
      </c>
    </row>
    <row r="234" spans="2:65" s="12" customFormat="1" ht="11.25">
      <c r="B234" s="146"/>
      <c r="D234" s="147" t="s">
        <v>159</v>
      </c>
      <c r="E234" s="148" t="s">
        <v>1</v>
      </c>
      <c r="F234" s="149" t="s">
        <v>277</v>
      </c>
      <c r="H234" s="150">
        <v>2.153</v>
      </c>
      <c r="I234" s="151"/>
      <c r="L234" s="146"/>
      <c r="M234" s="152"/>
      <c r="T234" s="153"/>
      <c r="AT234" s="148" t="s">
        <v>159</v>
      </c>
      <c r="AU234" s="148" t="s">
        <v>88</v>
      </c>
      <c r="AV234" s="12" t="s">
        <v>88</v>
      </c>
      <c r="AW234" s="12" t="s">
        <v>33</v>
      </c>
      <c r="AX234" s="12" t="s">
        <v>78</v>
      </c>
      <c r="AY234" s="148" t="s">
        <v>150</v>
      </c>
    </row>
    <row r="235" spans="2:65" s="12" customFormat="1" ht="11.25">
      <c r="B235" s="146"/>
      <c r="D235" s="147" t="s">
        <v>159</v>
      </c>
      <c r="E235" s="148" t="s">
        <v>1</v>
      </c>
      <c r="F235" s="149" t="s">
        <v>278</v>
      </c>
      <c r="H235" s="150">
        <v>3.25</v>
      </c>
      <c r="I235" s="151"/>
      <c r="L235" s="146"/>
      <c r="M235" s="152"/>
      <c r="T235" s="153"/>
      <c r="AT235" s="148" t="s">
        <v>159</v>
      </c>
      <c r="AU235" s="148" t="s">
        <v>88</v>
      </c>
      <c r="AV235" s="12" t="s">
        <v>88</v>
      </c>
      <c r="AW235" s="12" t="s">
        <v>33</v>
      </c>
      <c r="AX235" s="12" t="s">
        <v>78</v>
      </c>
      <c r="AY235" s="148" t="s">
        <v>150</v>
      </c>
    </row>
    <row r="236" spans="2:65" s="12" customFormat="1" ht="11.25">
      <c r="B236" s="146"/>
      <c r="D236" s="147" t="s">
        <v>159</v>
      </c>
      <c r="E236" s="148" t="s">
        <v>1</v>
      </c>
      <c r="F236" s="149" t="s">
        <v>279</v>
      </c>
      <c r="H236" s="150">
        <v>0.22500000000000001</v>
      </c>
      <c r="I236" s="151"/>
      <c r="L236" s="146"/>
      <c r="M236" s="152"/>
      <c r="T236" s="153"/>
      <c r="AT236" s="148" t="s">
        <v>159</v>
      </c>
      <c r="AU236" s="148" t="s">
        <v>88</v>
      </c>
      <c r="AV236" s="12" t="s">
        <v>88</v>
      </c>
      <c r="AW236" s="12" t="s">
        <v>33</v>
      </c>
      <c r="AX236" s="12" t="s">
        <v>78</v>
      </c>
      <c r="AY236" s="148" t="s">
        <v>150</v>
      </c>
    </row>
    <row r="237" spans="2:65" s="13" customFormat="1" ht="11.25">
      <c r="B237" s="154"/>
      <c r="D237" s="147" t="s">
        <v>159</v>
      </c>
      <c r="E237" s="155" t="s">
        <v>1</v>
      </c>
      <c r="F237" s="156" t="s">
        <v>164</v>
      </c>
      <c r="H237" s="157">
        <v>10.004999999999999</v>
      </c>
      <c r="I237" s="158"/>
      <c r="L237" s="154"/>
      <c r="M237" s="159"/>
      <c r="T237" s="160"/>
      <c r="AT237" s="155" t="s">
        <v>159</v>
      </c>
      <c r="AU237" s="155" t="s">
        <v>88</v>
      </c>
      <c r="AV237" s="13" t="s">
        <v>157</v>
      </c>
      <c r="AW237" s="13" t="s">
        <v>33</v>
      </c>
      <c r="AX237" s="13" t="s">
        <v>86</v>
      </c>
      <c r="AY237" s="155" t="s">
        <v>150</v>
      </c>
    </row>
    <row r="238" spans="2:65" s="1" customFormat="1" ht="21.75" customHeight="1">
      <c r="B238" s="31"/>
      <c r="C238" s="132" t="s">
        <v>7</v>
      </c>
      <c r="D238" s="132" t="s">
        <v>153</v>
      </c>
      <c r="E238" s="133" t="s">
        <v>280</v>
      </c>
      <c r="F238" s="134" t="s">
        <v>281</v>
      </c>
      <c r="G238" s="135" t="s">
        <v>156</v>
      </c>
      <c r="H238" s="136">
        <v>21.516999999999999</v>
      </c>
      <c r="I238" s="137"/>
      <c r="J238" s="138">
        <f>ROUND(I238*H238,2)</f>
        <v>0</v>
      </c>
      <c r="K238" s="139"/>
      <c r="L238" s="31"/>
      <c r="M238" s="140" t="s">
        <v>1</v>
      </c>
      <c r="N238" s="141" t="s">
        <v>43</v>
      </c>
      <c r="P238" s="142">
        <f>O238*H238</f>
        <v>0</v>
      </c>
      <c r="Q238" s="142">
        <v>0</v>
      </c>
      <c r="R238" s="142">
        <f>Q238*H238</f>
        <v>0</v>
      </c>
      <c r="S238" s="142">
        <v>2.2000000000000002</v>
      </c>
      <c r="T238" s="143">
        <f>S238*H238</f>
        <v>47.337400000000002</v>
      </c>
      <c r="AR238" s="144" t="s">
        <v>157</v>
      </c>
      <c r="AT238" s="144" t="s">
        <v>153</v>
      </c>
      <c r="AU238" s="144" t="s">
        <v>88</v>
      </c>
      <c r="AY238" s="16" t="s">
        <v>150</v>
      </c>
      <c r="BE238" s="145">
        <f>IF(N238="základní",J238,0)</f>
        <v>0</v>
      </c>
      <c r="BF238" s="145">
        <f>IF(N238="snížená",J238,0)</f>
        <v>0</v>
      </c>
      <c r="BG238" s="145">
        <f>IF(N238="zákl. přenesená",J238,0)</f>
        <v>0</v>
      </c>
      <c r="BH238" s="145">
        <f>IF(N238="sníž. přenesená",J238,0)</f>
        <v>0</v>
      </c>
      <c r="BI238" s="145">
        <f>IF(N238="nulová",J238,0)</f>
        <v>0</v>
      </c>
      <c r="BJ238" s="16" t="s">
        <v>86</v>
      </c>
      <c r="BK238" s="145">
        <f>ROUND(I238*H238,2)</f>
        <v>0</v>
      </c>
      <c r="BL238" s="16" t="s">
        <v>157</v>
      </c>
      <c r="BM238" s="144" t="s">
        <v>282</v>
      </c>
    </row>
    <row r="239" spans="2:65" s="12" customFormat="1" ht="11.25">
      <c r="B239" s="146"/>
      <c r="D239" s="147" t="s">
        <v>159</v>
      </c>
      <c r="E239" s="148" t="s">
        <v>1</v>
      </c>
      <c r="F239" s="149" t="s">
        <v>283</v>
      </c>
      <c r="H239" s="150">
        <v>21.516999999999999</v>
      </c>
      <c r="I239" s="151"/>
      <c r="L239" s="146"/>
      <c r="M239" s="152"/>
      <c r="T239" s="153"/>
      <c r="AT239" s="148" t="s">
        <v>159</v>
      </c>
      <c r="AU239" s="148" t="s">
        <v>88</v>
      </c>
      <c r="AV239" s="12" t="s">
        <v>88</v>
      </c>
      <c r="AW239" s="12" t="s">
        <v>33</v>
      </c>
      <c r="AX239" s="12" t="s">
        <v>78</v>
      </c>
      <c r="AY239" s="148" t="s">
        <v>150</v>
      </c>
    </row>
    <row r="240" spans="2:65" s="13" customFormat="1" ht="11.25">
      <c r="B240" s="154"/>
      <c r="D240" s="147" t="s">
        <v>159</v>
      </c>
      <c r="E240" s="155" t="s">
        <v>1</v>
      </c>
      <c r="F240" s="156" t="s">
        <v>164</v>
      </c>
      <c r="H240" s="157">
        <v>21.516999999999999</v>
      </c>
      <c r="I240" s="158"/>
      <c r="L240" s="154"/>
      <c r="M240" s="159"/>
      <c r="T240" s="160"/>
      <c r="AT240" s="155" t="s">
        <v>159</v>
      </c>
      <c r="AU240" s="155" t="s">
        <v>88</v>
      </c>
      <c r="AV240" s="13" t="s">
        <v>157</v>
      </c>
      <c r="AW240" s="13" t="s">
        <v>33</v>
      </c>
      <c r="AX240" s="13" t="s">
        <v>86</v>
      </c>
      <c r="AY240" s="155" t="s">
        <v>150</v>
      </c>
    </row>
    <row r="241" spans="2:65" s="1" customFormat="1" ht="24.2" customHeight="1">
      <c r="B241" s="31"/>
      <c r="C241" s="132" t="s">
        <v>284</v>
      </c>
      <c r="D241" s="132" t="s">
        <v>153</v>
      </c>
      <c r="E241" s="133" t="s">
        <v>285</v>
      </c>
      <c r="F241" s="134" t="s">
        <v>286</v>
      </c>
      <c r="G241" s="135" t="s">
        <v>190</v>
      </c>
      <c r="H241" s="136">
        <v>71.724000000000004</v>
      </c>
      <c r="I241" s="137"/>
      <c r="J241" s="138">
        <f>ROUND(I241*H241,2)</f>
        <v>0</v>
      </c>
      <c r="K241" s="139"/>
      <c r="L241" s="31"/>
      <c r="M241" s="140" t="s">
        <v>1</v>
      </c>
      <c r="N241" s="141" t="s">
        <v>43</v>
      </c>
      <c r="P241" s="142">
        <f>O241*H241</f>
        <v>0</v>
      </c>
      <c r="Q241" s="142">
        <v>0</v>
      </c>
      <c r="R241" s="142">
        <f>Q241*H241</f>
        <v>0</v>
      </c>
      <c r="S241" s="142">
        <v>3.5000000000000003E-2</v>
      </c>
      <c r="T241" s="143">
        <f>S241*H241</f>
        <v>2.5103400000000002</v>
      </c>
      <c r="AR241" s="144" t="s">
        <v>157</v>
      </c>
      <c r="AT241" s="144" t="s">
        <v>153</v>
      </c>
      <c r="AU241" s="144" t="s">
        <v>88</v>
      </c>
      <c r="AY241" s="16" t="s">
        <v>150</v>
      </c>
      <c r="BE241" s="145">
        <f>IF(N241="základní",J241,0)</f>
        <v>0</v>
      </c>
      <c r="BF241" s="145">
        <f>IF(N241="snížená",J241,0)</f>
        <v>0</v>
      </c>
      <c r="BG241" s="145">
        <f>IF(N241="zákl. přenesená",J241,0)</f>
        <v>0</v>
      </c>
      <c r="BH241" s="145">
        <f>IF(N241="sníž. přenesená",J241,0)</f>
        <v>0</v>
      </c>
      <c r="BI241" s="145">
        <f>IF(N241="nulová",J241,0)</f>
        <v>0</v>
      </c>
      <c r="BJ241" s="16" t="s">
        <v>86</v>
      </c>
      <c r="BK241" s="145">
        <f>ROUND(I241*H241,2)</f>
        <v>0</v>
      </c>
      <c r="BL241" s="16" t="s">
        <v>157</v>
      </c>
      <c r="BM241" s="144" t="s">
        <v>287</v>
      </c>
    </row>
    <row r="242" spans="2:65" s="12" customFormat="1" ht="11.25">
      <c r="B242" s="146"/>
      <c r="D242" s="147" t="s">
        <v>159</v>
      </c>
      <c r="E242" s="148" t="s">
        <v>1</v>
      </c>
      <c r="F242" s="149" t="s">
        <v>288</v>
      </c>
      <c r="H242" s="150">
        <v>71.724000000000004</v>
      </c>
      <c r="I242" s="151"/>
      <c r="L242" s="146"/>
      <c r="M242" s="152"/>
      <c r="T242" s="153"/>
      <c r="AT242" s="148" t="s">
        <v>159</v>
      </c>
      <c r="AU242" s="148" t="s">
        <v>88</v>
      </c>
      <c r="AV242" s="12" t="s">
        <v>88</v>
      </c>
      <c r="AW242" s="12" t="s">
        <v>33</v>
      </c>
      <c r="AX242" s="12" t="s">
        <v>78</v>
      </c>
      <c r="AY242" s="148" t="s">
        <v>150</v>
      </c>
    </row>
    <row r="243" spans="2:65" s="13" customFormat="1" ht="11.25">
      <c r="B243" s="154"/>
      <c r="D243" s="147" t="s">
        <v>159</v>
      </c>
      <c r="E243" s="155" t="s">
        <v>1</v>
      </c>
      <c r="F243" s="156" t="s">
        <v>164</v>
      </c>
      <c r="H243" s="157">
        <v>71.724000000000004</v>
      </c>
      <c r="I243" s="158"/>
      <c r="L243" s="154"/>
      <c r="M243" s="159"/>
      <c r="T243" s="160"/>
      <c r="AT243" s="155" t="s">
        <v>159</v>
      </c>
      <c r="AU243" s="155" t="s">
        <v>88</v>
      </c>
      <c r="AV243" s="13" t="s">
        <v>157</v>
      </c>
      <c r="AW243" s="13" t="s">
        <v>33</v>
      </c>
      <c r="AX243" s="13" t="s">
        <v>86</v>
      </c>
      <c r="AY243" s="155" t="s">
        <v>150</v>
      </c>
    </row>
    <row r="244" spans="2:65" s="1" customFormat="1" ht="16.5" customHeight="1">
      <c r="B244" s="31"/>
      <c r="C244" s="132" t="s">
        <v>289</v>
      </c>
      <c r="D244" s="132" t="s">
        <v>153</v>
      </c>
      <c r="E244" s="133" t="s">
        <v>290</v>
      </c>
      <c r="F244" s="134" t="s">
        <v>291</v>
      </c>
      <c r="G244" s="135" t="s">
        <v>190</v>
      </c>
      <c r="H244" s="136">
        <v>5.319</v>
      </c>
      <c r="I244" s="137"/>
      <c r="J244" s="138">
        <f>ROUND(I244*H244,2)</f>
        <v>0</v>
      </c>
      <c r="K244" s="139"/>
      <c r="L244" s="31"/>
      <c r="M244" s="140" t="s">
        <v>1</v>
      </c>
      <c r="N244" s="141" t="s">
        <v>43</v>
      </c>
      <c r="P244" s="142">
        <f>O244*H244</f>
        <v>0</v>
      </c>
      <c r="Q244" s="142">
        <v>0</v>
      </c>
      <c r="R244" s="142">
        <f>Q244*H244</f>
        <v>0</v>
      </c>
      <c r="S244" s="142">
        <v>0</v>
      </c>
      <c r="T244" s="143">
        <f>S244*H244</f>
        <v>0</v>
      </c>
      <c r="AR244" s="144" t="s">
        <v>157</v>
      </c>
      <c r="AT244" s="144" t="s">
        <v>153</v>
      </c>
      <c r="AU244" s="144" t="s">
        <v>88</v>
      </c>
      <c r="AY244" s="16" t="s">
        <v>150</v>
      </c>
      <c r="BE244" s="145">
        <f>IF(N244="základní",J244,0)</f>
        <v>0</v>
      </c>
      <c r="BF244" s="145">
        <f>IF(N244="snížená",J244,0)</f>
        <v>0</v>
      </c>
      <c r="BG244" s="145">
        <f>IF(N244="zákl. přenesená",J244,0)</f>
        <v>0</v>
      </c>
      <c r="BH244" s="145">
        <f>IF(N244="sníž. přenesená",J244,0)</f>
        <v>0</v>
      </c>
      <c r="BI244" s="145">
        <f>IF(N244="nulová",J244,0)</f>
        <v>0</v>
      </c>
      <c r="BJ244" s="16" t="s">
        <v>86</v>
      </c>
      <c r="BK244" s="145">
        <f>ROUND(I244*H244,2)</f>
        <v>0</v>
      </c>
      <c r="BL244" s="16" t="s">
        <v>157</v>
      </c>
      <c r="BM244" s="144" t="s">
        <v>292</v>
      </c>
    </row>
    <row r="245" spans="2:65" s="12" customFormat="1" ht="11.25">
      <c r="B245" s="146"/>
      <c r="D245" s="147" t="s">
        <v>159</v>
      </c>
      <c r="E245" s="148" t="s">
        <v>1</v>
      </c>
      <c r="F245" s="149" t="s">
        <v>293</v>
      </c>
      <c r="H245" s="150">
        <v>5.319</v>
      </c>
      <c r="I245" s="151"/>
      <c r="L245" s="146"/>
      <c r="M245" s="152"/>
      <c r="T245" s="153"/>
      <c r="AT245" s="148" t="s">
        <v>159</v>
      </c>
      <c r="AU245" s="148" t="s">
        <v>88</v>
      </c>
      <c r="AV245" s="12" t="s">
        <v>88</v>
      </c>
      <c r="AW245" s="12" t="s">
        <v>33</v>
      </c>
      <c r="AX245" s="12" t="s">
        <v>78</v>
      </c>
      <c r="AY245" s="148" t="s">
        <v>150</v>
      </c>
    </row>
    <row r="246" spans="2:65" s="13" customFormat="1" ht="11.25">
      <c r="B246" s="154"/>
      <c r="D246" s="147" t="s">
        <v>159</v>
      </c>
      <c r="E246" s="155" t="s">
        <v>1</v>
      </c>
      <c r="F246" s="156" t="s">
        <v>164</v>
      </c>
      <c r="H246" s="157">
        <v>5.319</v>
      </c>
      <c r="I246" s="158"/>
      <c r="L246" s="154"/>
      <c r="M246" s="159"/>
      <c r="T246" s="160"/>
      <c r="AT246" s="155" t="s">
        <v>159</v>
      </c>
      <c r="AU246" s="155" t="s">
        <v>88</v>
      </c>
      <c r="AV246" s="13" t="s">
        <v>157</v>
      </c>
      <c r="AW246" s="13" t="s">
        <v>33</v>
      </c>
      <c r="AX246" s="13" t="s">
        <v>86</v>
      </c>
      <c r="AY246" s="155" t="s">
        <v>150</v>
      </c>
    </row>
    <row r="247" spans="2:65" s="1" customFormat="1" ht="21.75" customHeight="1">
      <c r="B247" s="31"/>
      <c r="C247" s="132" t="s">
        <v>294</v>
      </c>
      <c r="D247" s="132" t="s">
        <v>153</v>
      </c>
      <c r="E247" s="133" t="s">
        <v>295</v>
      </c>
      <c r="F247" s="134" t="s">
        <v>296</v>
      </c>
      <c r="G247" s="135" t="s">
        <v>190</v>
      </c>
      <c r="H247" s="136">
        <v>2.9550000000000001</v>
      </c>
      <c r="I247" s="137"/>
      <c r="J247" s="138">
        <f>ROUND(I247*H247,2)</f>
        <v>0</v>
      </c>
      <c r="K247" s="139"/>
      <c r="L247" s="31"/>
      <c r="M247" s="140" t="s">
        <v>1</v>
      </c>
      <c r="N247" s="141" t="s">
        <v>43</v>
      </c>
      <c r="P247" s="142">
        <f>O247*H247</f>
        <v>0</v>
      </c>
      <c r="Q247" s="142">
        <v>0</v>
      </c>
      <c r="R247" s="142">
        <f>Q247*H247</f>
        <v>0</v>
      </c>
      <c r="S247" s="142">
        <v>6.7000000000000004E-2</v>
      </c>
      <c r="T247" s="143">
        <f>S247*H247</f>
        <v>0.19798500000000002</v>
      </c>
      <c r="AR247" s="144" t="s">
        <v>157</v>
      </c>
      <c r="AT247" s="144" t="s">
        <v>153</v>
      </c>
      <c r="AU247" s="144" t="s">
        <v>88</v>
      </c>
      <c r="AY247" s="16" t="s">
        <v>150</v>
      </c>
      <c r="BE247" s="145">
        <f>IF(N247="základní",J247,0)</f>
        <v>0</v>
      </c>
      <c r="BF247" s="145">
        <f>IF(N247="snížená",J247,0)</f>
        <v>0</v>
      </c>
      <c r="BG247" s="145">
        <f>IF(N247="zákl. přenesená",J247,0)</f>
        <v>0</v>
      </c>
      <c r="BH247" s="145">
        <f>IF(N247="sníž. přenesená",J247,0)</f>
        <v>0</v>
      </c>
      <c r="BI247" s="145">
        <f>IF(N247="nulová",J247,0)</f>
        <v>0</v>
      </c>
      <c r="BJ247" s="16" t="s">
        <v>86</v>
      </c>
      <c r="BK247" s="145">
        <f>ROUND(I247*H247,2)</f>
        <v>0</v>
      </c>
      <c r="BL247" s="16" t="s">
        <v>157</v>
      </c>
      <c r="BM247" s="144" t="s">
        <v>297</v>
      </c>
    </row>
    <row r="248" spans="2:65" s="12" customFormat="1" ht="11.25">
      <c r="B248" s="146"/>
      <c r="D248" s="147" t="s">
        <v>159</v>
      </c>
      <c r="E248" s="148" t="s">
        <v>1</v>
      </c>
      <c r="F248" s="149" t="s">
        <v>298</v>
      </c>
      <c r="H248" s="150">
        <v>2.9550000000000001</v>
      </c>
      <c r="I248" s="151"/>
      <c r="L248" s="146"/>
      <c r="M248" s="152"/>
      <c r="T248" s="153"/>
      <c r="AT248" s="148" t="s">
        <v>159</v>
      </c>
      <c r="AU248" s="148" t="s">
        <v>88</v>
      </c>
      <c r="AV248" s="12" t="s">
        <v>88</v>
      </c>
      <c r="AW248" s="12" t="s">
        <v>33</v>
      </c>
      <c r="AX248" s="12" t="s">
        <v>78</v>
      </c>
      <c r="AY248" s="148" t="s">
        <v>150</v>
      </c>
    </row>
    <row r="249" spans="2:65" s="13" customFormat="1" ht="11.25">
      <c r="B249" s="154"/>
      <c r="D249" s="147" t="s">
        <v>159</v>
      </c>
      <c r="E249" s="155" t="s">
        <v>1</v>
      </c>
      <c r="F249" s="156" t="s">
        <v>164</v>
      </c>
      <c r="H249" s="157">
        <v>2.9550000000000001</v>
      </c>
      <c r="I249" s="158"/>
      <c r="L249" s="154"/>
      <c r="M249" s="159"/>
      <c r="T249" s="160"/>
      <c r="AT249" s="155" t="s">
        <v>159</v>
      </c>
      <c r="AU249" s="155" t="s">
        <v>88</v>
      </c>
      <c r="AV249" s="13" t="s">
        <v>157</v>
      </c>
      <c r="AW249" s="13" t="s">
        <v>33</v>
      </c>
      <c r="AX249" s="13" t="s">
        <v>86</v>
      </c>
      <c r="AY249" s="155" t="s">
        <v>150</v>
      </c>
    </row>
    <row r="250" spans="2:65" s="11" customFormat="1" ht="22.9" customHeight="1">
      <c r="B250" s="120"/>
      <c r="D250" s="121" t="s">
        <v>77</v>
      </c>
      <c r="E250" s="130" t="s">
        <v>299</v>
      </c>
      <c r="F250" s="130" t="s">
        <v>300</v>
      </c>
      <c r="I250" s="123"/>
      <c r="J250" s="131">
        <f>BK250</f>
        <v>0</v>
      </c>
      <c r="L250" s="120"/>
      <c r="M250" s="125"/>
      <c r="P250" s="126">
        <f>SUM(P251:P256)</f>
        <v>0</v>
      </c>
      <c r="R250" s="126">
        <f>SUM(R251:R256)</f>
        <v>0</v>
      </c>
      <c r="T250" s="127">
        <f>SUM(T251:T256)</f>
        <v>0</v>
      </c>
      <c r="AR250" s="121" t="s">
        <v>86</v>
      </c>
      <c r="AT250" s="128" t="s">
        <v>77</v>
      </c>
      <c r="AU250" s="128" t="s">
        <v>86</v>
      </c>
      <c r="AY250" s="121" t="s">
        <v>150</v>
      </c>
      <c r="BK250" s="129">
        <f>SUM(BK251:BK256)</f>
        <v>0</v>
      </c>
    </row>
    <row r="251" spans="2:65" s="1" customFormat="1" ht="16.5" customHeight="1">
      <c r="B251" s="31"/>
      <c r="C251" s="132" t="s">
        <v>301</v>
      </c>
      <c r="D251" s="132" t="s">
        <v>153</v>
      </c>
      <c r="E251" s="133" t="s">
        <v>302</v>
      </c>
      <c r="F251" s="134" t="s">
        <v>303</v>
      </c>
      <c r="G251" s="135" t="s">
        <v>176</v>
      </c>
      <c r="H251" s="136">
        <v>76.89</v>
      </c>
      <c r="I251" s="137"/>
      <c r="J251" s="138">
        <f t="shared" ref="J251:J256" si="0">ROUND(I251*H251,2)</f>
        <v>0</v>
      </c>
      <c r="K251" s="139"/>
      <c r="L251" s="31"/>
      <c r="M251" s="140" t="s">
        <v>1</v>
      </c>
      <c r="N251" s="141" t="s">
        <v>43</v>
      </c>
      <c r="P251" s="142">
        <f t="shared" ref="P251:P256" si="1">O251*H251</f>
        <v>0</v>
      </c>
      <c r="Q251" s="142">
        <v>0</v>
      </c>
      <c r="R251" s="142">
        <f t="shared" ref="R251:R256" si="2">Q251*H251</f>
        <v>0</v>
      </c>
      <c r="S251" s="142">
        <v>0</v>
      </c>
      <c r="T251" s="143">
        <f t="shared" ref="T251:T256" si="3">S251*H251</f>
        <v>0</v>
      </c>
      <c r="AR251" s="144" t="s">
        <v>157</v>
      </c>
      <c r="AT251" s="144" t="s">
        <v>153</v>
      </c>
      <c r="AU251" s="144" t="s">
        <v>88</v>
      </c>
      <c r="AY251" s="16" t="s">
        <v>150</v>
      </c>
      <c r="BE251" s="145">
        <f t="shared" ref="BE251:BE256" si="4">IF(N251="základní",J251,0)</f>
        <v>0</v>
      </c>
      <c r="BF251" s="145">
        <f t="shared" ref="BF251:BF256" si="5">IF(N251="snížená",J251,0)</f>
        <v>0</v>
      </c>
      <c r="BG251" s="145">
        <f t="shared" ref="BG251:BG256" si="6">IF(N251="zákl. přenesená",J251,0)</f>
        <v>0</v>
      </c>
      <c r="BH251" s="145">
        <f t="shared" ref="BH251:BH256" si="7">IF(N251="sníž. přenesená",J251,0)</f>
        <v>0</v>
      </c>
      <c r="BI251" s="145">
        <f t="shared" ref="BI251:BI256" si="8">IF(N251="nulová",J251,0)</f>
        <v>0</v>
      </c>
      <c r="BJ251" s="16" t="s">
        <v>86</v>
      </c>
      <c r="BK251" s="145">
        <f t="shared" ref="BK251:BK256" si="9">ROUND(I251*H251,2)</f>
        <v>0</v>
      </c>
      <c r="BL251" s="16" t="s">
        <v>157</v>
      </c>
      <c r="BM251" s="144" t="s">
        <v>304</v>
      </c>
    </row>
    <row r="252" spans="2:65" s="1" customFormat="1" ht="24.2" customHeight="1">
      <c r="B252" s="31"/>
      <c r="C252" s="132" t="s">
        <v>305</v>
      </c>
      <c r="D252" s="132" t="s">
        <v>153</v>
      </c>
      <c r="E252" s="133" t="s">
        <v>306</v>
      </c>
      <c r="F252" s="134" t="s">
        <v>307</v>
      </c>
      <c r="G252" s="135" t="s">
        <v>176</v>
      </c>
      <c r="H252" s="136">
        <v>76.89</v>
      </c>
      <c r="I252" s="137"/>
      <c r="J252" s="138">
        <f t="shared" si="0"/>
        <v>0</v>
      </c>
      <c r="K252" s="139"/>
      <c r="L252" s="31"/>
      <c r="M252" s="140" t="s">
        <v>1</v>
      </c>
      <c r="N252" s="141" t="s">
        <v>43</v>
      </c>
      <c r="P252" s="142">
        <f t="shared" si="1"/>
        <v>0</v>
      </c>
      <c r="Q252" s="142">
        <v>0</v>
      </c>
      <c r="R252" s="142">
        <f t="shared" si="2"/>
        <v>0</v>
      </c>
      <c r="S252" s="142">
        <v>0</v>
      </c>
      <c r="T252" s="143">
        <f t="shared" si="3"/>
        <v>0</v>
      </c>
      <c r="AR252" s="144" t="s">
        <v>157</v>
      </c>
      <c r="AT252" s="144" t="s">
        <v>153</v>
      </c>
      <c r="AU252" s="144" t="s">
        <v>88</v>
      </c>
      <c r="AY252" s="16" t="s">
        <v>150</v>
      </c>
      <c r="BE252" s="145">
        <f t="shared" si="4"/>
        <v>0</v>
      </c>
      <c r="BF252" s="145">
        <f t="shared" si="5"/>
        <v>0</v>
      </c>
      <c r="BG252" s="145">
        <f t="shared" si="6"/>
        <v>0</v>
      </c>
      <c r="BH252" s="145">
        <f t="shared" si="7"/>
        <v>0</v>
      </c>
      <c r="BI252" s="145">
        <f t="shared" si="8"/>
        <v>0</v>
      </c>
      <c r="BJ252" s="16" t="s">
        <v>86</v>
      </c>
      <c r="BK252" s="145">
        <f t="shared" si="9"/>
        <v>0</v>
      </c>
      <c r="BL252" s="16" t="s">
        <v>157</v>
      </c>
      <c r="BM252" s="144" t="s">
        <v>308</v>
      </c>
    </row>
    <row r="253" spans="2:65" s="1" customFormat="1" ht="33" customHeight="1">
      <c r="B253" s="31"/>
      <c r="C253" s="132" t="s">
        <v>309</v>
      </c>
      <c r="D253" s="132" t="s">
        <v>153</v>
      </c>
      <c r="E253" s="133" t="s">
        <v>310</v>
      </c>
      <c r="F253" s="134" t="s">
        <v>311</v>
      </c>
      <c r="G253" s="135" t="s">
        <v>176</v>
      </c>
      <c r="H253" s="136">
        <v>76.89</v>
      </c>
      <c r="I253" s="137"/>
      <c r="J253" s="138">
        <f t="shared" si="0"/>
        <v>0</v>
      </c>
      <c r="K253" s="139"/>
      <c r="L253" s="31"/>
      <c r="M253" s="140" t="s">
        <v>1</v>
      </c>
      <c r="N253" s="141" t="s">
        <v>43</v>
      </c>
      <c r="P253" s="142">
        <f t="shared" si="1"/>
        <v>0</v>
      </c>
      <c r="Q253" s="142">
        <v>0</v>
      </c>
      <c r="R253" s="142">
        <f t="shared" si="2"/>
        <v>0</v>
      </c>
      <c r="S253" s="142">
        <v>0</v>
      </c>
      <c r="T253" s="143">
        <f t="shared" si="3"/>
        <v>0</v>
      </c>
      <c r="AR253" s="144" t="s">
        <v>157</v>
      </c>
      <c r="AT253" s="144" t="s">
        <v>153</v>
      </c>
      <c r="AU253" s="144" t="s">
        <v>88</v>
      </c>
      <c r="AY253" s="16" t="s">
        <v>150</v>
      </c>
      <c r="BE253" s="145">
        <f t="shared" si="4"/>
        <v>0</v>
      </c>
      <c r="BF253" s="145">
        <f t="shared" si="5"/>
        <v>0</v>
      </c>
      <c r="BG253" s="145">
        <f t="shared" si="6"/>
        <v>0</v>
      </c>
      <c r="BH253" s="145">
        <f t="shared" si="7"/>
        <v>0</v>
      </c>
      <c r="BI253" s="145">
        <f t="shared" si="8"/>
        <v>0</v>
      </c>
      <c r="BJ253" s="16" t="s">
        <v>86</v>
      </c>
      <c r="BK253" s="145">
        <f t="shared" si="9"/>
        <v>0</v>
      </c>
      <c r="BL253" s="16" t="s">
        <v>157</v>
      </c>
      <c r="BM253" s="144" t="s">
        <v>312</v>
      </c>
    </row>
    <row r="254" spans="2:65" s="1" customFormat="1" ht="24.2" customHeight="1">
      <c r="B254" s="31"/>
      <c r="C254" s="132" t="s">
        <v>313</v>
      </c>
      <c r="D254" s="132" t="s">
        <v>153</v>
      </c>
      <c r="E254" s="133" t="s">
        <v>314</v>
      </c>
      <c r="F254" s="134" t="s">
        <v>315</v>
      </c>
      <c r="G254" s="135" t="s">
        <v>176</v>
      </c>
      <c r="H254" s="136">
        <v>76.89</v>
      </c>
      <c r="I254" s="137"/>
      <c r="J254" s="138">
        <f t="shared" si="0"/>
        <v>0</v>
      </c>
      <c r="K254" s="139"/>
      <c r="L254" s="31"/>
      <c r="M254" s="140" t="s">
        <v>1</v>
      </c>
      <c r="N254" s="141" t="s">
        <v>43</v>
      </c>
      <c r="P254" s="142">
        <f t="shared" si="1"/>
        <v>0</v>
      </c>
      <c r="Q254" s="142">
        <v>0</v>
      </c>
      <c r="R254" s="142">
        <f t="shared" si="2"/>
        <v>0</v>
      </c>
      <c r="S254" s="142">
        <v>0</v>
      </c>
      <c r="T254" s="143">
        <f t="shared" si="3"/>
        <v>0</v>
      </c>
      <c r="AR254" s="144" t="s">
        <v>157</v>
      </c>
      <c r="AT254" s="144" t="s">
        <v>153</v>
      </c>
      <c r="AU254" s="144" t="s">
        <v>88</v>
      </c>
      <c r="AY254" s="16" t="s">
        <v>150</v>
      </c>
      <c r="BE254" s="145">
        <f t="shared" si="4"/>
        <v>0</v>
      </c>
      <c r="BF254" s="145">
        <f t="shared" si="5"/>
        <v>0</v>
      </c>
      <c r="BG254" s="145">
        <f t="shared" si="6"/>
        <v>0</v>
      </c>
      <c r="BH254" s="145">
        <f t="shared" si="7"/>
        <v>0</v>
      </c>
      <c r="BI254" s="145">
        <f t="shared" si="8"/>
        <v>0</v>
      </c>
      <c r="BJ254" s="16" t="s">
        <v>86</v>
      </c>
      <c r="BK254" s="145">
        <f t="shared" si="9"/>
        <v>0</v>
      </c>
      <c r="BL254" s="16" t="s">
        <v>157</v>
      </c>
      <c r="BM254" s="144" t="s">
        <v>316</v>
      </c>
    </row>
    <row r="255" spans="2:65" s="1" customFormat="1" ht="24.2" customHeight="1">
      <c r="B255" s="31"/>
      <c r="C255" s="132" t="s">
        <v>317</v>
      </c>
      <c r="D255" s="132" t="s">
        <v>153</v>
      </c>
      <c r="E255" s="133" t="s">
        <v>318</v>
      </c>
      <c r="F255" s="134" t="s">
        <v>319</v>
      </c>
      <c r="G255" s="135" t="s">
        <v>176</v>
      </c>
      <c r="H255" s="136">
        <v>76.89</v>
      </c>
      <c r="I255" s="137"/>
      <c r="J255" s="138">
        <f t="shared" si="0"/>
        <v>0</v>
      </c>
      <c r="K255" s="139"/>
      <c r="L255" s="31"/>
      <c r="M255" s="140" t="s">
        <v>1</v>
      </c>
      <c r="N255" s="141" t="s">
        <v>43</v>
      </c>
      <c r="P255" s="142">
        <f t="shared" si="1"/>
        <v>0</v>
      </c>
      <c r="Q255" s="142">
        <v>0</v>
      </c>
      <c r="R255" s="142">
        <f t="shared" si="2"/>
        <v>0</v>
      </c>
      <c r="S255" s="142">
        <v>0</v>
      </c>
      <c r="T255" s="143">
        <f t="shared" si="3"/>
        <v>0</v>
      </c>
      <c r="AR255" s="144" t="s">
        <v>157</v>
      </c>
      <c r="AT255" s="144" t="s">
        <v>153</v>
      </c>
      <c r="AU255" s="144" t="s">
        <v>88</v>
      </c>
      <c r="AY255" s="16" t="s">
        <v>150</v>
      </c>
      <c r="BE255" s="145">
        <f t="shared" si="4"/>
        <v>0</v>
      </c>
      <c r="BF255" s="145">
        <f t="shared" si="5"/>
        <v>0</v>
      </c>
      <c r="BG255" s="145">
        <f t="shared" si="6"/>
        <v>0</v>
      </c>
      <c r="BH255" s="145">
        <f t="shared" si="7"/>
        <v>0</v>
      </c>
      <c r="BI255" s="145">
        <f t="shared" si="8"/>
        <v>0</v>
      </c>
      <c r="BJ255" s="16" t="s">
        <v>86</v>
      </c>
      <c r="BK255" s="145">
        <f t="shared" si="9"/>
        <v>0</v>
      </c>
      <c r="BL255" s="16" t="s">
        <v>157</v>
      </c>
      <c r="BM255" s="144" t="s">
        <v>320</v>
      </c>
    </row>
    <row r="256" spans="2:65" s="1" customFormat="1" ht="33" customHeight="1">
      <c r="B256" s="31"/>
      <c r="C256" s="132" t="s">
        <v>321</v>
      </c>
      <c r="D256" s="132" t="s">
        <v>153</v>
      </c>
      <c r="E256" s="133" t="s">
        <v>322</v>
      </c>
      <c r="F256" s="134" t="s">
        <v>323</v>
      </c>
      <c r="G256" s="135" t="s">
        <v>176</v>
      </c>
      <c r="H256" s="136">
        <v>76.89</v>
      </c>
      <c r="I256" s="137"/>
      <c r="J256" s="138">
        <f t="shared" si="0"/>
        <v>0</v>
      </c>
      <c r="K256" s="139"/>
      <c r="L256" s="31"/>
      <c r="M256" s="140" t="s">
        <v>1</v>
      </c>
      <c r="N256" s="141" t="s">
        <v>43</v>
      </c>
      <c r="P256" s="142">
        <f t="shared" si="1"/>
        <v>0</v>
      </c>
      <c r="Q256" s="142">
        <v>0</v>
      </c>
      <c r="R256" s="142">
        <f t="shared" si="2"/>
        <v>0</v>
      </c>
      <c r="S256" s="142">
        <v>0</v>
      </c>
      <c r="T256" s="143">
        <f t="shared" si="3"/>
        <v>0</v>
      </c>
      <c r="AR256" s="144" t="s">
        <v>157</v>
      </c>
      <c r="AT256" s="144" t="s">
        <v>153</v>
      </c>
      <c r="AU256" s="144" t="s">
        <v>88</v>
      </c>
      <c r="AY256" s="16" t="s">
        <v>150</v>
      </c>
      <c r="BE256" s="145">
        <f t="shared" si="4"/>
        <v>0</v>
      </c>
      <c r="BF256" s="145">
        <f t="shared" si="5"/>
        <v>0</v>
      </c>
      <c r="BG256" s="145">
        <f t="shared" si="6"/>
        <v>0</v>
      </c>
      <c r="BH256" s="145">
        <f t="shared" si="7"/>
        <v>0</v>
      </c>
      <c r="BI256" s="145">
        <f t="shared" si="8"/>
        <v>0</v>
      </c>
      <c r="BJ256" s="16" t="s">
        <v>86</v>
      </c>
      <c r="BK256" s="145">
        <f t="shared" si="9"/>
        <v>0</v>
      </c>
      <c r="BL256" s="16" t="s">
        <v>157</v>
      </c>
      <c r="BM256" s="144" t="s">
        <v>324</v>
      </c>
    </row>
    <row r="257" spans="2:65" s="11" customFormat="1" ht="22.9" customHeight="1">
      <c r="B257" s="120"/>
      <c r="D257" s="121" t="s">
        <v>77</v>
      </c>
      <c r="E257" s="130" t="s">
        <v>325</v>
      </c>
      <c r="F257" s="130" t="s">
        <v>326</v>
      </c>
      <c r="I257" s="123"/>
      <c r="J257" s="131">
        <f>BK257</f>
        <v>0</v>
      </c>
      <c r="L257" s="120"/>
      <c r="M257" s="125"/>
      <c r="P257" s="126">
        <f>P258</f>
        <v>0</v>
      </c>
      <c r="R257" s="126">
        <f>R258</f>
        <v>0</v>
      </c>
      <c r="T257" s="127">
        <f>T258</f>
        <v>0</v>
      </c>
      <c r="AR257" s="121" t="s">
        <v>86</v>
      </c>
      <c r="AT257" s="128" t="s">
        <v>77</v>
      </c>
      <c r="AU257" s="128" t="s">
        <v>86</v>
      </c>
      <c r="AY257" s="121" t="s">
        <v>150</v>
      </c>
      <c r="BK257" s="129">
        <f>BK258</f>
        <v>0</v>
      </c>
    </row>
    <row r="258" spans="2:65" s="1" customFormat="1" ht="16.5" customHeight="1">
      <c r="B258" s="31"/>
      <c r="C258" s="132" t="s">
        <v>327</v>
      </c>
      <c r="D258" s="132" t="s">
        <v>153</v>
      </c>
      <c r="E258" s="133" t="s">
        <v>328</v>
      </c>
      <c r="F258" s="134" t="s">
        <v>329</v>
      </c>
      <c r="G258" s="135" t="s">
        <v>176</v>
      </c>
      <c r="H258" s="136">
        <v>34.996000000000002</v>
      </c>
      <c r="I258" s="137"/>
      <c r="J258" s="138">
        <f>ROUND(I258*H258,2)</f>
        <v>0</v>
      </c>
      <c r="K258" s="139"/>
      <c r="L258" s="31"/>
      <c r="M258" s="140" t="s">
        <v>1</v>
      </c>
      <c r="N258" s="141" t="s">
        <v>43</v>
      </c>
      <c r="P258" s="142">
        <f>O258*H258</f>
        <v>0</v>
      </c>
      <c r="Q258" s="142">
        <v>0</v>
      </c>
      <c r="R258" s="142">
        <f>Q258*H258</f>
        <v>0</v>
      </c>
      <c r="S258" s="142">
        <v>0</v>
      </c>
      <c r="T258" s="143">
        <f>S258*H258</f>
        <v>0</v>
      </c>
      <c r="AR258" s="144" t="s">
        <v>157</v>
      </c>
      <c r="AT258" s="144" t="s">
        <v>153</v>
      </c>
      <c r="AU258" s="144" t="s">
        <v>88</v>
      </c>
      <c r="AY258" s="16" t="s">
        <v>150</v>
      </c>
      <c r="BE258" s="145">
        <f>IF(N258="základní",J258,0)</f>
        <v>0</v>
      </c>
      <c r="BF258" s="145">
        <f>IF(N258="snížená",J258,0)</f>
        <v>0</v>
      </c>
      <c r="BG258" s="145">
        <f>IF(N258="zákl. přenesená",J258,0)</f>
        <v>0</v>
      </c>
      <c r="BH258" s="145">
        <f>IF(N258="sníž. přenesená",J258,0)</f>
        <v>0</v>
      </c>
      <c r="BI258" s="145">
        <f>IF(N258="nulová",J258,0)</f>
        <v>0</v>
      </c>
      <c r="BJ258" s="16" t="s">
        <v>86</v>
      </c>
      <c r="BK258" s="145">
        <f>ROUND(I258*H258,2)</f>
        <v>0</v>
      </c>
      <c r="BL258" s="16" t="s">
        <v>157</v>
      </c>
      <c r="BM258" s="144" t="s">
        <v>330</v>
      </c>
    </row>
    <row r="259" spans="2:65" s="11" customFormat="1" ht="25.9" customHeight="1">
      <c r="B259" s="120"/>
      <c r="D259" s="121" t="s">
        <v>77</v>
      </c>
      <c r="E259" s="122" t="s">
        <v>331</v>
      </c>
      <c r="F259" s="122" t="s">
        <v>332</v>
      </c>
      <c r="I259" s="123"/>
      <c r="J259" s="124">
        <f>BK259</f>
        <v>0</v>
      </c>
      <c r="L259" s="120"/>
      <c r="M259" s="125"/>
      <c r="P259" s="126">
        <f>P260+P279+P294+P308+P325+P344+P351+P364</f>
        <v>0</v>
      </c>
      <c r="R259" s="126">
        <f>R260+R279+R294+R308+R325+R344+R351+R364</f>
        <v>5.3575577799999996</v>
      </c>
      <c r="T259" s="127">
        <f>T260+T279+T294+T308+T325+T344+T351+T364</f>
        <v>0.128</v>
      </c>
      <c r="AR259" s="121" t="s">
        <v>88</v>
      </c>
      <c r="AT259" s="128" t="s">
        <v>77</v>
      </c>
      <c r="AU259" s="128" t="s">
        <v>78</v>
      </c>
      <c r="AY259" s="121" t="s">
        <v>150</v>
      </c>
      <c r="BK259" s="129">
        <f>BK260+BK279+BK294+BK308+BK325+BK344+BK351+BK364</f>
        <v>0</v>
      </c>
    </row>
    <row r="260" spans="2:65" s="11" customFormat="1" ht="22.9" customHeight="1">
      <c r="B260" s="120"/>
      <c r="D260" s="121" t="s">
        <v>77</v>
      </c>
      <c r="E260" s="130" t="s">
        <v>333</v>
      </c>
      <c r="F260" s="130" t="s">
        <v>334</v>
      </c>
      <c r="I260" s="123"/>
      <c r="J260" s="131">
        <f>BK260</f>
        <v>0</v>
      </c>
      <c r="L260" s="120"/>
      <c r="M260" s="125"/>
      <c r="P260" s="126">
        <f>SUM(P261:P278)</f>
        <v>0</v>
      </c>
      <c r="R260" s="126">
        <f>SUM(R261:R278)</f>
        <v>0.41267010000000004</v>
      </c>
      <c r="T260" s="127">
        <f>SUM(T261:T278)</f>
        <v>0</v>
      </c>
      <c r="AR260" s="121" t="s">
        <v>88</v>
      </c>
      <c r="AT260" s="128" t="s">
        <v>77</v>
      </c>
      <c r="AU260" s="128" t="s">
        <v>86</v>
      </c>
      <c r="AY260" s="121" t="s">
        <v>150</v>
      </c>
      <c r="BK260" s="129">
        <f>SUM(BK261:BK278)</f>
        <v>0</v>
      </c>
    </row>
    <row r="261" spans="2:65" s="1" customFormat="1" ht="33" customHeight="1">
      <c r="B261" s="31"/>
      <c r="C261" s="132" t="s">
        <v>335</v>
      </c>
      <c r="D261" s="132" t="s">
        <v>153</v>
      </c>
      <c r="E261" s="133" t="s">
        <v>336</v>
      </c>
      <c r="F261" s="134" t="s">
        <v>337</v>
      </c>
      <c r="G261" s="135" t="s">
        <v>190</v>
      </c>
      <c r="H261" s="136">
        <v>71.724000000000004</v>
      </c>
      <c r="I261" s="137"/>
      <c r="J261" s="138">
        <f>ROUND(I261*H261,2)</f>
        <v>0</v>
      </c>
      <c r="K261" s="139"/>
      <c r="L261" s="31"/>
      <c r="M261" s="140" t="s">
        <v>1</v>
      </c>
      <c r="N261" s="141" t="s">
        <v>43</v>
      </c>
      <c r="P261" s="142">
        <f>O261*H261</f>
        <v>0</v>
      </c>
      <c r="Q261" s="142">
        <v>0</v>
      </c>
      <c r="R261" s="142">
        <f>Q261*H261</f>
        <v>0</v>
      </c>
      <c r="S261" s="142">
        <v>0</v>
      </c>
      <c r="T261" s="143">
        <f>S261*H261</f>
        <v>0</v>
      </c>
      <c r="AR261" s="144" t="s">
        <v>243</v>
      </c>
      <c r="AT261" s="144" t="s">
        <v>153</v>
      </c>
      <c r="AU261" s="144" t="s">
        <v>88</v>
      </c>
      <c r="AY261" s="16" t="s">
        <v>150</v>
      </c>
      <c r="BE261" s="145">
        <f>IF(N261="základní",J261,0)</f>
        <v>0</v>
      </c>
      <c r="BF261" s="145">
        <f>IF(N261="snížená",J261,0)</f>
        <v>0</v>
      </c>
      <c r="BG261" s="145">
        <f>IF(N261="zákl. přenesená",J261,0)</f>
        <v>0</v>
      </c>
      <c r="BH261" s="145">
        <f>IF(N261="sníž. přenesená",J261,0)</f>
        <v>0</v>
      </c>
      <c r="BI261" s="145">
        <f>IF(N261="nulová",J261,0)</f>
        <v>0</v>
      </c>
      <c r="BJ261" s="16" t="s">
        <v>86</v>
      </c>
      <c r="BK261" s="145">
        <f>ROUND(I261*H261,2)</f>
        <v>0</v>
      </c>
      <c r="BL261" s="16" t="s">
        <v>243</v>
      </c>
      <c r="BM261" s="144" t="s">
        <v>338</v>
      </c>
    </row>
    <row r="262" spans="2:65" s="12" customFormat="1" ht="11.25">
      <c r="B262" s="146"/>
      <c r="D262" s="147" t="s">
        <v>159</v>
      </c>
      <c r="E262" s="148" t="s">
        <v>1</v>
      </c>
      <c r="F262" s="149" t="s">
        <v>249</v>
      </c>
      <c r="H262" s="150">
        <v>64.69</v>
      </c>
      <c r="I262" s="151"/>
      <c r="L262" s="146"/>
      <c r="M262" s="152"/>
      <c r="T262" s="153"/>
      <c r="AT262" s="148" t="s">
        <v>159</v>
      </c>
      <c r="AU262" s="148" t="s">
        <v>88</v>
      </c>
      <c r="AV262" s="12" t="s">
        <v>88</v>
      </c>
      <c r="AW262" s="12" t="s">
        <v>33</v>
      </c>
      <c r="AX262" s="12" t="s">
        <v>78</v>
      </c>
      <c r="AY262" s="148" t="s">
        <v>150</v>
      </c>
    </row>
    <row r="263" spans="2:65" s="12" customFormat="1" ht="11.25">
      <c r="B263" s="146"/>
      <c r="D263" s="147" t="s">
        <v>159</v>
      </c>
      <c r="E263" s="148" t="s">
        <v>1</v>
      </c>
      <c r="F263" s="149" t="s">
        <v>250</v>
      </c>
      <c r="H263" s="150">
        <v>4.46</v>
      </c>
      <c r="I263" s="151"/>
      <c r="L263" s="146"/>
      <c r="M263" s="152"/>
      <c r="T263" s="153"/>
      <c r="AT263" s="148" t="s">
        <v>159</v>
      </c>
      <c r="AU263" s="148" t="s">
        <v>88</v>
      </c>
      <c r="AV263" s="12" t="s">
        <v>88</v>
      </c>
      <c r="AW263" s="12" t="s">
        <v>33</v>
      </c>
      <c r="AX263" s="12" t="s">
        <v>78</v>
      </c>
      <c r="AY263" s="148" t="s">
        <v>150</v>
      </c>
    </row>
    <row r="264" spans="2:65" s="12" customFormat="1" ht="11.25">
      <c r="B264" s="146"/>
      <c r="D264" s="147" t="s">
        <v>159</v>
      </c>
      <c r="E264" s="148" t="s">
        <v>1</v>
      </c>
      <c r="F264" s="149" t="s">
        <v>251</v>
      </c>
      <c r="H264" s="150">
        <v>2.5739999999999998</v>
      </c>
      <c r="I264" s="151"/>
      <c r="L264" s="146"/>
      <c r="M264" s="152"/>
      <c r="T264" s="153"/>
      <c r="AT264" s="148" t="s">
        <v>159</v>
      </c>
      <c r="AU264" s="148" t="s">
        <v>88</v>
      </c>
      <c r="AV264" s="12" t="s">
        <v>88</v>
      </c>
      <c r="AW264" s="12" t="s">
        <v>33</v>
      </c>
      <c r="AX264" s="12" t="s">
        <v>78</v>
      </c>
      <c r="AY264" s="148" t="s">
        <v>150</v>
      </c>
    </row>
    <row r="265" spans="2:65" s="13" customFormat="1" ht="11.25">
      <c r="B265" s="154"/>
      <c r="D265" s="147" t="s">
        <v>159</v>
      </c>
      <c r="E265" s="155" t="s">
        <v>1</v>
      </c>
      <c r="F265" s="156" t="s">
        <v>164</v>
      </c>
      <c r="H265" s="157">
        <v>71.72399999999999</v>
      </c>
      <c r="I265" s="158"/>
      <c r="L265" s="154"/>
      <c r="M265" s="159"/>
      <c r="T265" s="160"/>
      <c r="AT265" s="155" t="s">
        <v>159</v>
      </c>
      <c r="AU265" s="155" t="s">
        <v>88</v>
      </c>
      <c r="AV265" s="13" t="s">
        <v>157</v>
      </c>
      <c r="AW265" s="13" t="s">
        <v>33</v>
      </c>
      <c r="AX265" s="13" t="s">
        <v>86</v>
      </c>
      <c r="AY265" s="155" t="s">
        <v>150</v>
      </c>
    </row>
    <row r="266" spans="2:65" s="1" customFormat="1" ht="16.5" customHeight="1">
      <c r="B266" s="31"/>
      <c r="C266" s="167" t="s">
        <v>339</v>
      </c>
      <c r="D266" s="167" t="s">
        <v>181</v>
      </c>
      <c r="E266" s="168" t="s">
        <v>340</v>
      </c>
      <c r="F266" s="169" t="s">
        <v>341</v>
      </c>
      <c r="G266" s="170" t="s">
        <v>176</v>
      </c>
      <c r="H266" s="171">
        <v>2.5000000000000001E-2</v>
      </c>
      <c r="I266" s="172"/>
      <c r="J266" s="173">
        <f>ROUND(I266*H266,2)</f>
        <v>0</v>
      </c>
      <c r="K266" s="174"/>
      <c r="L266" s="175"/>
      <c r="M266" s="176" t="s">
        <v>1</v>
      </c>
      <c r="N266" s="177" t="s">
        <v>43</v>
      </c>
      <c r="P266" s="142">
        <f>O266*H266</f>
        <v>0</v>
      </c>
      <c r="Q266" s="142">
        <v>1</v>
      </c>
      <c r="R266" s="142">
        <f>Q266*H266</f>
        <v>2.5000000000000001E-2</v>
      </c>
      <c r="S266" s="142">
        <v>0</v>
      </c>
      <c r="T266" s="143">
        <f>S266*H266</f>
        <v>0</v>
      </c>
      <c r="AR266" s="144" t="s">
        <v>335</v>
      </c>
      <c r="AT266" s="144" t="s">
        <v>181</v>
      </c>
      <c r="AU266" s="144" t="s">
        <v>88</v>
      </c>
      <c r="AY266" s="16" t="s">
        <v>150</v>
      </c>
      <c r="BE266" s="145">
        <f>IF(N266="základní",J266,0)</f>
        <v>0</v>
      </c>
      <c r="BF266" s="145">
        <f>IF(N266="snížená",J266,0)</f>
        <v>0</v>
      </c>
      <c r="BG266" s="145">
        <f>IF(N266="zákl. přenesená",J266,0)</f>
        <v>0</v>
      </c>
      <c r="BH266" s="145">
        <f>IF(N266="sníž. přenesená",J266,0)</f>
        <v>0</v>
      </c>
      <c r="BI266" s="145">
        <f>IF(N266="nulová",J266,0)</f>
        <v>0</v>
      </c>
      <c r="BJ266" s="16" t="s">
        <v>86</v>
      </c>
      <c r="BK266" s="145">
        <f>ROUND(I266*H266,2)</f>
        <v>0</v>
      </c>
      <c r="BL266" s="16" t="s">
        <v>243</v>
      </c>
      <c r="BM266" s="144" t="s">
        <v>342</v>
      </c>
    </row>
    <row r="267" spans="2:65" s="12" customFormat="1" ht="11.25">
      <c r="B267" s="146"/>
      <c r="D267" s="147" t="s">
        <v>159</v>
      </c>
      <c r="E267" s="148" t="s">
        <v>1</v>
      </c>
      <c r="F267" s="149" t="s">
        <v>343</v>
      </c>
      <c r="H267" s="150">
        <v>2.5000000000000001E-2</v>
      </c>
      <c r="I267" s="151"/>
      <c r="L267" s="146"/>
      <c r="M267" s="152"/>
      <c r="T267" s="153"/>
      <c r="AT267" s="148" t="s">
        <v>159</v>
      </c>
      <c r="AU267" s="148" t="s">
        <v>88</v>
      </c>
      <c r="AV267" s="12" t="s">
        <v>88</v>
      </c>
      <c r="AW267" s="12" t="s">
        <v>33</v>
      </c>
      <c r="AX267" s="12" t="s">
        <v>78</v>
      </c>
      <c r="AY267" s="148" t="s">
        <v>150</v>
      </c>
    </row>
    <row r="268" spans="2:65" s="13" customFormat="1" ht="11.25">
      <c r="B268" s="154"/>
      <c r="D268" s="147" t="s">
        <v>159</v>
      </c>
      <c r="E268" s="155" t="s">
        <v>1</v>
      </c>
      <c r="F268" s="156" t="s">
        <v>164</v>
      </c>
      <c r="H268" s="157">
        <v>2.5000000000000001E-2</v>
      </c>
      <c r="I268" s="158"/>
      <c r="L268" s="154"/>
      <c r="M268" s="159"/>
      <c r="T268" s="160"/>
      <c r="AT268" s="155" t="s">
        <v>159</v>
      </c>
      <c r="AU268" s="155" t="s">
        <v>88</v>
      </c>
      <c r="AV268" s="13" t="s">
        <v>157</v>
      </c>
      <c r="AW268" s="13" t="s">
        <v>33</v>
      </c>
      <c r="AX268" s="13" t="s">
        <v>86</v>
      </c>
      <c r="AY268" s="155" t="s">
        <v>150</v>
      </c>
    </row>
    <row r="269" spans="2:65" s="1" customFormat="1" ht="24.2" customHeight="1">
      <c r="B269" s="31"/>
      <c r="C269" s="132" t="s">
        <v>344</v>
      </c>
      <c r="D269" s="132" t="s">
        <v>153</v>
      </c>
      <c r="E269" s="133" t="s">
        <v>345</v>
      </c>
      <c r="F269" s="134" t="s">
        <v>346</v>
      </c>
      <c r="G269" s="135" t="s">
        <v>190</v>
      </c>
      <c r="H269" s="136">
        <v>71.724000000000004</v>
      </c>
      <c r="I269" s="137"/>
      <c r="J269" s="138">
        <f>ROUND(I269*H269,2)</f>
        <v>0</v>
      </c>
      <c r="K269" s="139"/>
      <c r="L269" s="31"/>
      <c r="M269" s="140" t="s">
        <v>1</v>
      </c>
      <c r="N269" s="141" t="s">
        <v>43</v>
      </c>
      <c r="P269" s="142">
        <f>O269*H269</f>
        <v>0</v>
      </c>
      <c r="Q269" s="142">
        <v>0</v>
      </c>
      <c r="R269" s="142">
        <f>Q269*H269</f>
        <v>0</v>
      </c>
      <c r="S269" s="142">
        <v>0</v>
      </c>
      <c r="T269" s="143">
        <f>S269*H269</f>
        <v>0</v>
      </c>
      <c r="AR269" s="144" t="s">
        <v>243</v>
      </c>
      <c r="AT269" s="144" t="s">
        <v>153</v>
      </c>
      <c r="AU269" s="144" t="s">
        <v>88</v>
      </c>
      <c r="AY269" s="16" t="s">
        <v>150</v>
      </c>
      <c r="BE269" s="145">
        <f>IF(N269="základní",J269,0)</f>
        <v>0</v>
      </c>
      <c r="BF269" s="145">
        <f>IF(N269="snížená",J269,0)</f>
        <v>0</v>
      </c>
      <c r="BG269" s="145">
        <f>IF(N269="zákl. přenesená",J269,0)</f>
        <v>0</v>
      </c>
      <c r="BH269" s="145">
        <f>IF(N269="sníž. přenesená",J269,0)</f>
        <v>0</v>
      </c>
      <c r="BI269" s="145">
        <f>IF(N269="nulová",J269,0)</f>
        <v>0</v>
      </c>
      <c r="BJ269" s="16" t="s">
        <v>86</v>
      </c>
      <c r="BK269" s="145">
        <f>ROUND(I269*H269,2)</f>
        <v>0</v>
      </c>
      <c r="BL269" s="16" t="s">
        <v>243</v>
      </c>
      <c r="BM269" s="144" t="s">
        <v>347</v>
      </c>
    </row>
    <row r="270" spans="2:65" s="12" customFormat="1" ht="11.25">
      <c r="B270" s="146"/>
      <c r="D270" s="147" t="s">
        <v>159</v>
      </c>
      <c r="E270" s="148" t="s">
        <v>1</v>
      </c>
      <c r="F270" s="149" t="s">
        <v>249</v>
      </c>
      <c r="H270" s="150">
        <v>64.69</v>
      </c>
      <c r="I270" s="151"/>
      <c r="L270" s="146"/>
      <c r="M270" s="152"/>
      <c r="T270" s="153"/>
      <c r="AT270" s="148" t="s">
        <v>159</v>
      </c>
      <c r="AU270" s="148" t="s">
        <v>88</v>
      </c>
      <c r="AV270" s="12" t="s">
        <v>88</v>
      </c>
      <c r="AW270" s="12" t="s">
        <v>33</v>
      </c>
      <c r="AX270" s="12" t="s">
        <v>78</v>
      </c>
      <c r="AY270" s="148" t="s">
        <v>150</v>
      </c>
    </row>
    <row r="271" spans="2:65" s="12" customFormat="1" ht="11.25">
      <c r="B271" s="146"/>
      <c r="D271" s="147" t="s">
        <v>159</v>
      </c>
      <c r="E271" s="148" t="s">
        <v>1</v>
      </c>
      <c r="F271" s="149" t="s">
        <v>250</v>
      </c>
      <c r="H271" s="150">
        <v>4.46</v>
      </c>
      <c r="I271" s="151"/>
      <c r="L271" s="146"/>
      <c r="M271" s="152"/>
      <c r="T271" s="153"/>
      <c r="AT271" s="148" t="s">
        <v>159</v>
      </c>
      <c r="AU271" s="148" t="s">
        <v>88</v>
      </c>
      <c r="AV271" s="12" t="s">
        <v>88</v>
      </c>
      <c r="AW271" s="12" t="s">
        <v>33</v>
      </c>
      <c r="AX271" s="12" t="s">
        <v>78</v>
      </c>
      <c r="AY271" s="148" t="s">
        <v>150</v>
      </c>
    </row>
    <row r="272" spans="2:65" s="12" customFormat="1" ht="11.25">
      <c r="B272" s="146"/>
      <c r="D272" s="147" t="s">
        <v>159</v>
      </c>
      <c r="E272" s="148" t="s">
        <v>1</v>
      </c>
      <c r="F272" s="149" t="s">
        <v>251</v>
      </c>
      <c r="H272" s="150">
        <v>2.5739999999999998</v>
      </c>
      <c r="I272" s="151"/>
      <c r="L272" s="146"/>
      <c r="M272" s="152"/>
      <c r="T272" s="153"/>
      <c r="AT272" s="148" t="s">
        <v>159</v>
      </c>
      <c r="AU272" s="148" t="s">
        <v>88</v>
      </c>
      <c r="AV272" s="12" t="s">
        <v>88</v>
      </c>
      <c r="AW272" s="12" t="s">
        <v>33</v>
      </c>
      <c r="AX272" s="12" t="s">
        <v>78</v>
      </c>
      <c r="AY272" s="148" t="s">
        <v>150</v>
      </c>
    </row>
    <row r="273" spans="2:65" s="13" customFormat="1" ht="11.25">
      <c r="B273" s="154"/>
      <c r="D273" s="147" t="s">
        <v>159</v>
      </c>
      <c r="E273" s="155" t="s">
        <v>1</v>
      </c>
      <c r="F273" s="156" t="s">
        <v>164</v>
      </c>
      <c r="H273" s="157">
        <v>71.72399999999999</v>
      </c>
      <c r="I273" s="158"/>
      <c r="L273" s="154"/>
      <c r="M273" s="159"/>
      <c r="T273" s="160"/>
      <c r="AT273" s="155" t="s">
        <v>159</v>
      </c>
      <c r="AU273" s="155" t="s">
        <v>88</v>
      </c>
      <c r="AV273" s="13" t="s">
        <v>157</v>
      </c>
      <c r="AW273" s="13" t="s">
        <v>33</v>
      </c>
      <c r="AX273" s="13" t="s">
        <v>86</v>
      </c>
      <c r="AY273" s="155" t="s">
        <v>150</v>
      </c>
    </row>
    <row r="274" spans="2:65" s="1" customFormat="1" ht="24.2" customHeight="1">
      <c r="B274" s="31"/>
      <c r="C274" s="167" t="s">
        <v>348</v>
      </c>
      <c r="D274" s="167" t="s">
        <v>181</v>
      </c>
      <c r="E274" s="168" t="s">
        <v>349</v>
      </c>
      <c r="F274" s="169" t="s">
        <v>350</v>
      </c>
      <c r="G274" s="170" t="s">
        <v>190</v>
      </c>
      <c r="H274" s="171">
        <v>82.483000000000004</v>
      </c>
      <c r="I274" s="172"/>
      <c r="J274" s="173">
        <f>ROUND(I274*H274,2)</f>
        <v>0</v>
      </c>
      <c r="K274" s="174"/>
      <c r="L274" s="175"/>
      <c r="M274" s="176" t="s">
        <v>1</v>
      </c>
      <c r="N274" s="177" t="s">
        <v>43</v>
      </c>
      <c r="P274" s="142">
        <f>O274*H274</f>
        <v>0</v>
      </c>
      <c r="Q274" s="142">
        <v>4.7000000000000002E-3</v>
      </c>
      <c r="R274" s="142">
        <f>Q274*H274</f>
        <v>0.38767010000000002</v>
      </c>
      <c r="S274" s="142">
        <v>0</v>
      </c>
      <c r="T274" s="143">
        <f>S274*H274</f>
        <v>0</v>
      </c>
      <c r="AR274" s="144" t="s">
        <v>335</v>
      </c>
      <c r="AT274" s="144" t="s">
        <v>181</v>
      </c>
      <c r="AU274" s="144" t="s">
        <v>88</v>
      </c>
      <c r="AY274" s="16" t="s">
        <v>150</v>
      </c>
      <c r="BE274" s="145">
        <f>IF(N274="základní",J274,0)</f>
        <v>0</v>
      </c>
      <c r="BF274" s="145">
        <f>IF(N274="snížená",J274,0)</f>
        <v>0</v>
      </c>
      <c r="BG274" s="145">
        <f>IF(N274="zákl. přenesená",J274,0)</f>
        <v>0</v>
      </c>
      <c r="BH274" s="145">
        <f>IF(N274="sníž. přenesená",J274,0)</f>
        <v>0</v>
      </c>
      <c r="BI274" s="145">
        <f>IF(N274="nulová",J274,0)</f>
        <v>0</v>
      </c>
      <c r="BJ274" s="16" t="s">
        <v>86</v>
      </c>
      <c r="BK274" s="145">
        <f>ROUND(I274*H274,2)</f>
        <v>0</v>
      </c>
      <c r="BL274" s="16" t="s">
        <v>243</v>
      </c>
      <c r="BM274" s="144" t="s">
        <v>351</v>
      </c>
    </row>
    <row r="275" spans="2:65" s="12" customFormat="1" ht="11.25">
      <c r="B275" s="146"/>
      <c r="D275" s="147" t="s">
        <v>159</v>
      </c>
      <c r="E275" s="148" t="s">
        <v>1</v>
      </c>
      <c r="F275" s="149" t="s">
        <v>288</v>
      </c>
      <c r="H275" s="150">
        <v>71.724000000000004</v>
      </c>
      <c r="I275" s="151"/>
      <c r="L275" s="146"/>
      <c r="M275" s="152"/>
      <c r="T275" s="153"/>
      <c r="AT275" s="148" t="s">
        <v>159</v>
      </c>
      <c r="AU275" s="148" t="s">
        <v>88</v>
      </c>
      <c r="AV275" s="12" t="s">
        <v>88</v>
      </c>
      <c r="AW275" s="12" t="s">
        <v>33</v>
      </c>
      <c r="AX275" s="12" t="s">
        <v>78</v>
      </c>
      <c r="AY275" s="148" t="s">
        <v>150</v>
      </c>
    </row>
    <row r="276" spans="2:65" s="13" customFormat="1" ht="11.25">
      <c r="B276" s="154"/>
      <c r="D276" s="147" t="s">
        <v>159</v>
      </c>
      <c r="E276" s="155" t="s">
        <v>1</v>
      </c>
      <c r="F276" s="156" t="s">
        <v>164</v>
      </c>
      <c r="H276" s="157">
        <v>71.724000000000004</v>
      </c>
      <c r="I276" s="158"/>
      <c r="L276" s="154"/>
      <c r="M276" s="159"/>
      <c r="T276" s="160"/>
      <c r="AT276" s="155" t="s">
        <v>159</v>
      </c>
      <c r="AU276" s="155" t="s">
        <v>88</v>
      </c>
      <c r="AV276" s="13" t="s">
        <v>157</v>
      </c>
      <c r="AW276" s="13" t="s">
        <v>33</v>
      </c>
      <c r="AX276" s="13" t="s">
        <v>86</v>
      </c>
      <c r="AY276" s="155" t="s">
        <v>150</v>
      </c>
    </row>
    <row r="277" spans="2:65" s="12" customFormat="1" ht="11.25">
      <c r="B277" s="146"/>
      <c r="D277" s="147" t="s">
        <v>159</v>
      </c>
      <c r="F277" s="149" t="s">
        <v>352</v>
      </c>
      <c r="H277" s="150">
        <v>82.483000000000004</v>
      </c>
      <c r="I277" s="151"/>
      <c r="L277" s="146"/>
      <c r="M277" s="152"/>
      <c r="T277" s="153"/>
      <c r="AT277" s="148" t="s">
        <v>159</v>
      </c>
      <c r="AU277" s="148" t="s">
        <v>88</v>
      </c>
      <c r="AV277" s="12" t="s">
        <v>88</v>
      </c>
      <c r="AW277" s="12" t="s">
        <v>4</v>
      </c>
      <c r="AX277" s="12" t="s">
        <v>86</v>
      </c>
      <c r="AY277" s="148" t="s">
        <v>150</v>
      </c>
    </row>
    <row r="278" spans="2:65" s="1" customFormat="1" ht="24.2" customHeight="1">
      <c r="B278" s="31"/>
      <c r="C278" s="132" t="s">
        <v>353</v>
      </c>
      <c r="D278" s="132" t="s">
        <v>153</v>
      </c>
      <c r="E278" s="133" t="s">
        <v>354</v>
      </c>
      <c r="F278" s="134" t="s">
        <v>355</v>
      </c>
      <c r="G278" s="135" t="s">
        <v>356</v>
      </c>
      <c r="H278" s="178"/>
      <c r="I278" s="137"/>
      <c r="J278" s="138">
        <f>ROUND(I278*H278,2)</f>
        <v>0</v>
      </c>
      <c r="K278" s="139"/>
      <c r="L278" s="31"/>
      <c r="M278" s="140" t="s">
        <v>1</v>
      </c>
      <c r="N278" s="141" t="s">
        <v>43</v>
      </c>
      <c r="P278" s="142">
        <f>O278*H278</f>
        <v>0</v>
      </c>
      <c r="Q278" s="142">
        <v>0</v>
      </c>
      <c r="R278" s="142">
        <f>Q278*H278</f>
        <v>0</v>
      </c>
      <c r="S278" s="142">
        <v>0</v>
      </c>
      <c r="T278" s="143">
        <f>S278*H278</f>
        <v>0</v>
      </c>
      <c r="AR278" s="144" t="s">
        <v>243</v>
      </c>
      <c r="AT278" s="144" t="s">
        <v>153</v>
      </c>
      <c r="AU278" s="144" t="s">
        <v>88</v>
      </c>
      <c r="AY278" s="16" t="s">
        <v>150</v>
      </c>
      <c r="BE278" s="145">
        <f>IF(N278="základní",J278,0)</f>
        <v>0</v>
      </c>
      <c r="BF278" s="145">
        <f>IF(N278="snížená",J278,0)</f>
        <v>0</v>
      </c>
      <c r="BG278" s="145">
        <f>IF(N278="zákl. přenesená",J278,0)</f>
        <v>0</v>
      </c>
      <c r="BH278" s="145">
        <f>IF(N278="sníž. přenesená",J278,0)</f>
        <v>0</v>
      </c>
      <c r="BI278" s="145">
        <f>IF(N278="nulová",J278,0)</f>
        <v>0</v>
      </c>
      <c r="BJ278" s="16" t="s">
        <v>86</v>
      </c>
      <c r="BK278" s="145">
        <f>ROUND(I278*H278,2)</f>
        <v>0</v>
      </c>
      <c r="BL278" s="16" t="s">
        <v>243</v>
      </c>
      <c r="BM278" s="144" t="s">
        <v>357</v>
      </c>
    </row>
    <row r="279" spans="2:65" s="11" customFormat="1" ht="22.9" customHeight="1">
      <c r="B279" s="120"/>
      <c r="D279" s="121" t="s">
        <v>77</v>
      </c>
      <c r="E279" s="130" t="s">
        <v>358</v>
      </c>
      <c r="F279" s="130" t="s">
        <v>359</v>
      </c>
      <c r="I279" s="123"/>
      <c r="J279" s="131">
        <f>BK279</f>
        <v>0</v>
      </c>
      <c r="L279" s="120"/>
      <c r="M279" s="125"/>
      <c r="P279" s="126">
        <f>SUM(P280:P293)</f>
        <v>0</v>
      </c>
      <c r="R279" s="126">
        <f>SUM(R280:R293)</f>
        <v>0.25112097999999999</v>
      </c>
      <c r="T279" s="127">
        <f>SUM(T280:T293)</f>
        <v>0</v>
      </c>
      <c r="AR279" s="121" t="s">
        <v>88</v>
      </c>
      <c r="AT279" s="128" t="s">
        <v>77</v>
      </c>
      <c r="AU279" s="128" t="s">
        <v>86</v>
      </c>
      <c r="AY279" s="121" t="s">
        <v>150</v>
      </c>
      <c r="BK279" s="129">
        <f>SUM(BK280:BK293)</f>
        <v>0</v>
      </c>
    </row>
    <row r="280" spans="2:65" s="1" customFormat="1" ht="16.5" customHeight="1">
      <c r="B280" s="31"/>
      <c r="C280" s="132" t="s">
        <v>360</v>
      </c>
      <c r="D280" s="132" t="s">
        <v>153</v>
      </c>
      <c r="E280" s="133" t="s">
        <v>361</v>
      </c>
      <c r="F280" s="134" t="s">
        <v>362</v>
      </c>
      <c r="G280" s="135" t="s">
        <v>190</v>
      </c>
      <c r="H280" s="136">
        <v>71.724000000000004</v>
      </c>
      <c r="I280" s="137"/>
      <c r="J280" s="138">
        <f>ROUND(I280*H280,2)</f>
        <v>0</v>
      </c>
      <c r="K280" s="139"/>
      <c r="L280" s="31"/>
      <c r="M280" s="140" t="s">
        <v>1</v>
      </c>
      <c r="N280" s="141" t="s">
        <v>43</v>
      </c>
      <c r="P280" s="142">
        <f>O280*H280</f>
        <v>0</v>
      </c>
      <c r="Q280" s="142">
        <v>0</v>
      </c>
      <c r="R280" s="142">
        <f>Q280*H280</f>
        <v>0</v>
      </c>
      <c r="S280" s="142">
        <v>0</v>
      </c>
      <c r="T280" s="143">
        <f>S280*H280</f>
        <v>0</v>
      </c>
      <c r="AR280" s="144" t="s">
        <v>243</v>
      </c>
      <c r="AT280" s="144" t="s">
        <v>153</v>
      </c>
      <c r="AU280" s="144" t="s">
        <v>88</v>
      </c>
      <c r="AY280" s="16" t="s">
        <v>150</v>
      </c>
      <c r="BE280" s="145">
        <f>IF(N280="základní",J280,0)</f>
        <v>0</v>
      </c>
      <c r="BF280" s="145">
        <f>IF(N280="snížená",J280,0)</f>
        <v>0</v>
      </c>
      <c r="BG280" s="145">
        <f>IF(N280="zákl. přenesená",J280,0)</f>
        <v>0</v>
      </c>
      <c r="BH280" s="145">
        <f>IF(N280="sníž. přenesená",J280,0)</f>
        <v>0</v>
      </c>
      <c r="BI280" s="145">
        <f>IF(N280="nulová",J280,0)</f>
        <v>0</v>
      </c>
      <c r="BJ280" s="16" t="s">
        <v>86</v>
      </c>
      <c r="BK280" s="145">
        <f>ROUND(I280*H280,2)</f>
        <v>0</v>
      </c>
      <c r="BL280" s="16" t="s">
        <v>243</v>
      </c>
      <c r="BM280" s="144" t="s">
        <v>363</v>
      </c>
    </row>
    <row r="281" spans="2:65" s="12" customFormat="1" ht="11.25">
      <c r="B281" s="146"/>
      <c r="D281" s="147" t="s">
        <v>159</v>
      </c>
      <c r="E281" s="148" t="s">
        <v>1</v>
      </c>
      <c r="F281" s="149" t="s">
        <v>288</v>
      </c>
      <c r="H281" s="150">
        <v>71.724000000000004</v>
      </c>
      <c r="I281" s="151"/>
      <c r="L281" s="146"/>
      <c r="M281" s="152"/>
      <c r="T281" s="153"/>
      <c r="AT281" s="148" t="s">
        <v>159</v>
      </c>
      <c r="AU281" s="148" t="s">
        <v>88</v>
      </c>
      <c r="AV281" s="12" t="s">
        <v>88</v>
      </c>
      <c r="AW281" s="12" t="s">
        <v>33</v>
      </c>
      <c r="AX281" s="12" t="s">
        <v>78</v>
      </c>
      <c r="AY281" s="148" t="s">
        <v>150</v>
      </c>
    </row>
    <row r="282" spans="2:65" s="13" customFormat="1" ht="11.25">
      <c r="B282" s="154"/>
      <c r="D282" s="147" t="s">
        <v>159</v>
      </c>
      <c r="E282" s="155" t="s">
        <v>1</v>
      </c>
      <c r="F282" s="156" t="s">
        <v>164</v>
      </c>
      <c r="H282" s="157">
        <v>71.724000000000004</v>
      </c>
      <c r="I282" s="158"/>
      <c r="L282" s="154"/>
      <c r="M282" s="159"/>
      <c r="T282" s="160"/>
      <c r="AT282" s="155" t="s">
        <v>159</v>
      </c>
      <c r="AU282" s="155" t="s">
        <v>88</v>
      </c>
      <c r="AV282" s="13" t="s">
        <v>157</v>
      </c>
      <c r="AW282" s="13" t="s">
        <v>33</v>
      </c>
      <c r="AX282" s="13" t="s">
        <v>86</v>
      </c>
      <c r="AY282" s="155" t="s">
        <v>150</v>
      </c>
    </row>
    <row r="283" spans="2:65" s="1" customFormat="1" ht="24.2" customHeight="1">
      <c r="B283" s="31"/>
      <c r="C283" s="167" t="s">
        <v>364</v>
      </c>
      <c r="D283" s="167" t="s">
        <v>181</v>
      </c>
      <c r="E283" s="168" t="s">
        <v>365</v>
      </c>
      <c r="F283" s="169" t="s">
        <v>366</v>
      </c>
      <c r="G283" s="170" t="s">
        <v>156</v>
      </c>
      <c r="H283" s="171">
        <v>7.8970000000000002</v>
      </c>
      <c r="I283" s="172"/>
      <c r="J283" s="173">
        <f>ROUND(I283*H283,2)</f>
        <v>0</v>
      </c>
      <c r="K283" s="174"/>
      <c r="L283" s="175"/>
      <c r="M283" s="176" t="s">
        <v>1</v>
      </c>
      <c r="N283" s="177" t="s">
        <v>43</v>
      </c>
      <c r="P283" s="142">
        <f>O283*H283</f>
        <v>0</v>
      </c>
      <c r="Q283" s="142">
        <v>0.03</v>
      </c>
      <c r="R283" s="142">
        <f>Q283*H283</f>
        <v>0.23691000000000001</v>
      </c>
      <c r="S283" s="142">
        <v>0</v>
      </c>
      <c r="T283" s="143">
        <f>S283*H283</f>
        <v>0</v>
      </c>
      <c r="AR283" s="144" t="s">
        <v>335</v>
      </c>
      <c r="AT283" s="144" t="s">
        <v>181</v>
      </c>
      <c r="AU283" s="144" t="s">
        <v>88</v>
      </c>
      <c r="AY283" s="16" t="s">
        <v>150</v>
      </c>
      <c r="BE283" s="145">
        <f>IF(N283="základní",J283,0)</f>
        <v>0</v>
      </c>
      <c r="BF283" s="145">
        <f>IF(N283="snížená",J283,0)</f>
        <v>0</v>
      </c>
      <c r="BG283" s="145">
        <f>IF(N283="zákl. přenesená",J283,0)</f>
        <v>0</v>
      </c>
      <c r="BH283" s="145">
        <f>IF(N283="sníž. přenesená",J283,0)</f>
        <v>0</v>
      </c>
      <c r="BI283" s="145">
        <f>IF(N283="nulová",J283,0)</f>
        <v>0</v>
      </c>
      <c r="BJ283" s="16" t="s">
        <v>86</v>
      </c>
      <c r="BK283" s="145">
        <f>ROUND(I283*H283,2)</f>
        <v>0</v>
      </c>
      <c r="BL283" s="16" t="s">
        <v>243</v>
      </c>
      <c r="BM283" s="144" t="s">
        <v>367</v>
      </c>
    </row>
    <row r="284" spans="2:65" s="12" customFormat="1" ht="11.25">
      <c r="B284" s="146"/>
      <c r="D284" s="147" t="s">
        <v>159</v>
      </c>
      <c r="E284" s="148" t="s">
        <v>1</v>
      </c>
      <c r="F284" s="149" t="s">
        <v>368</v>
      </c>
      <c r="H284" s="150">
        <v>7.8970000000000002</v>
      </c>
      <c r="I284" s="151"/>
      <c r="L284" s="146"/>
      <c r="M284" s="152"/>
      <c r="T284" s="153"/>
      <c r="AT284" s="148" t="s">
        <v>159</v>
      </c>
      <c r="AU284" s="148" t="s">
        <v>88</v>
      </c>
      <c r="AV284" s="12" t="s">
        <v>88</v>
      </c>
      <c r="AW284" s="12" t="s">
        <v>33</v>
      </c>
      <c r="AX284" s="12" t="s">
        <v>78</v>
      </c>
      <c r="AY284" s="148" t="s">
        <v>150</v>
      </c>
    </row>
    <row r="285" spans="2:65" s="13" customFormat="1" ht="11.25">
      <c r="B285" s="154"/>
      <c r="D285" s="147" t="s">
        <v>159</v>
      </c>
      <c r="E285" s="155" t="s">
        <v>1</v>
      </c>
      <c r="F285" s="156" t="s">
        <v>164</v>
      </c>
      <c r="H285" s="157">
        <v>7.8970000000000002</v>
      </c>
      <c r="I285" s="158"/>
      <c r="L285" s="154"/>
      <c r="M285" s="159"/>
      <c r="T285" s="160"/>
      <c r="AT285" s="155" t="s">
        <v>159</v>
      </c>
      <c r="AU285" s="155" t="s">
        <v>88</v>
      </c>
      <c r="AV285" s="13" t="s">
        <v>157</v>
      </c>
      <c r="AW285" s="13" t="s">
        <v>33</v>
      </c>
      <c r="AX285" s="13" t="s">
        <v>86</v>
      </c>
      <c r="AY285" s="155" t="s">
        <v>150</v>
      </c>
    </row>
    <row r="286" spans="2:65" s="1" customFormat="1" ht="24.2" customHeight="1">
      <c r="B286" s="31"/>
      <c r="C286" s="132" t="s">
        <v>369</v>
      </c>
      <c r="D286" s="132" t="s">
        <v>153</v>
      </c>
      <c r="E286" s="133" t="s">
        <v>370</v>
      </c>
      <c r="F286" s="134" t="s">
        <v>371</v>
      </c>
      <c r="G286" s="135" t="s">
        <v>190</v>
      </c>
      <c r="H286" s="136">
        <v>71.724000000000004</v>
      </c>
      <c r="I286" s="137"/>
      <c r="J286" s="138">
        <f>ROUND(I286*H286,2)</f>
        <v>0</v>
      </c>
      <c r="K286" s="139"/>
      <c r="L286" s="31"/>
      <c r="M286" s="140" t="s">
        <v>1</v>
      </c>
      <c r="N286" s="141" t="s">
        <v>43</v>
      </c>
      <c r="P286" s="142">
        <f>O286*H286</f>
        <v>0</v>
      </c>
      <c r="Q286" s="142">
        <v>0</v>
      </c>
      <c r="R286" s="142">
        <f>Q286*H286</f>
        <v>0</v>
      </c>
      <c r="S286" s="142">
        <v>0</v>
      </c>
      <c r="T286" s="143">
        <f>S286*H286</f>
        <v>0</v>
      </c>
      <c r="AR286" s="144" t="s">
        <v>243</v>
      </c>
      <c r="AT286" s="144" t="s">
        <v>153</v>
      </c>
      <c r="AU286" s="144" t="s">
        <v>88</v>
      </c>
      <c r="AY286" s="16" t="s">
        <v>150</v>
      </c>
      <c r="BE286" s="145">
        <f>IF(N286="základní",J286,0)</f>
        <v>0</v>
      </c>
      <c r="BF286" s="145">
        <f>IF(N286="snížená",J286,0)</f>
        <v>0</v>
      </c>
      <c r="BG286" s="145">
        <f>IF(N286="zákl. přenesená",J286,0)</f>
        <v>0</v>
      </c>
      <c r="BH286" s="145">
        <f>IF(N286="sníž. přenesená",J286,0)</f>
        <v>0</v>
      </c>
      <c r="BI286" s="145">
        <f>IF(N286="nulová",J286,0)</f>
        <v>0</v>
      </c>
      <c r="BJ286" s="16" t="s">
        <v>86</v>
      </c>
      <c r="BK286" s="145">
        <f>ROUND(I286*H286,2)</f>
        <v>0</v>
      </c>
      <c r="BL286" s="16" t="s">
        <v>243</v>
      </c>
      <c r="BM286" s="144" t="s">
        <v>372</v>
      </c>
    </row>
    <row r="287" spans="2:65" s="12" customFormat="1" ht="11.25">
      <c r="B287" s="146"/>
      <c r="D287" s="147" t="s">
        <v>159</v>
      </c>
      <c r="E287" s="148" t="s">
        <v>1</v>
      </c>
      <c r="F287" s="149" t="s">
        <v>249</v>
      </c>
      <c r="H287" s="150">
        <v>64.69</v>
      </c>
      <c r="I287" s="151"/>
      <c r="L287" s="146"/>
      <c r="M287" s="152"/>
      <c r="T287" s="153"/>
      <c r="AT287" s="148" t="s">
        <v>159</v>
      </c>
      <c r="AU287" s="148" t="s">
        <v>88</v>
      </c>
      <c r="AV287" s="12" t="s">
        <v>88</v>
      </c>
      <c r="AW287" s="12" t="s">
        <v>33</v>
      </c>
      <c r="AX287" s="12" t="s">
        <v>78</v>
      </c>
      <c r="AY287" s="148" t="s">
        <v>150</v>
      </c>
    </row>
    <row r="288" spans="2:65" s="12" customFormat="1" ht="11.25">
      <c r="B288" s="146"/>
      <c r="D288" s="147" t="s">
        <v>159</v>
      </c>
      <c r="E288" s="148" t="s">
        <v>1</v>
      </c>
      <c r="F288" s="149" t="s">
        <v>250</v>
      </c>
      <c r="H288" s="150">
        <v>4.46</v>
      </c>
      <c r="I288" s="151"/>
      <c r="L288" s="146"/>
      <c r="M288" s="152"/>
      <c r="T288" s="153"/>
      <c r="AT288" s="148" t="s">
        <v>159</v>
      </c>
      <c r="AU288" s="148" t="s">
        <v>88</v>
      </c>
      <c r="AV288" s="12" t="s">
        <v>88</v>
      </c>
      <c r="AW288" s="12" t="s">
        <v>33</v>
      </c>
      <c r="AX288" s="12" t="s">
        <v>78</v>
      </c>
      <c r="AY288" s="148" t="s">
        <v>150</v>
      </c>
    </row>
    <row r="289" spans="2:65" s="12" customFormat="1" ht="11.25">
      <c r="B289" s="146"/>
      <c r="D289" s="147" t="s">
        <v>159</v>
      </c>
      <c r="E289" s="148" t="s">
        <v>1</v>
      </c>
      <c r="F289" s="149" t="s">
        <v>251</v>
      </c>
      <c r="H289" s="150">
        <v>2.5739999999999998</v>
      </c>
      <c r="I289" s="151"/>
      <c r="L289" s="146"/>
      <c r="M289" s="152"/>
      <c r="T289" s="153"/>
      <c r="AT289" s="148" t="s">
        <v>159</v>
      </c>
      <c r="AU289" s="148" t="s">
        <v>88</v>
      </c>
      <c r="AV289" s="12" t="s">
        <v>88</v>
      </c>
      <c r="AW289" s="12" t="s">
        <v>33</v>
      </c>
      <c r="AX289" s="12" t="s">
        <v>78</v>
      </c>
      <c r="AY289" s="148" t="s">
        <v>150</v>
      </c>
    </row>
    <row r="290" spans="2:65" s="13" customFormat="1" ht="11.25">
      <c r="B290" s="154"/>
      <c r="D290" s="147" t="s">
        <v>159</v>
      </c>
      <c r="E290" s="155" t="s">
        <v>1</v>
      </c>
      <c r="F290" s="156" t="s">
        <v>164</v>
      </c>
      <c r="H290" s="157">
        <v>71.72399999999999</v>
      </c>
      <c r="I290" s="158"/>
      <c r="L290" s="154"/>
      <c r="M290" s="159"/>
      <c r="T290" s="160"/>
      <c r="AT290" s="155" t="s">
        <v>159</v>
      </c>
      <c r="AU290" s="155" t="s">
        <v>88</v>
      </c>
      <c r="AV290" s="13" t="s">
        <v>157</v>
      </c>
      <c r="AW290" s="13" t="s">
        <v>33</v>
      </c>
      <c r="AX290" s="13" t="s">
        <v>86</v>
      </c>
      <c r="AY290" s="155" t="s">
        <v>150</v>
      </c>
    </row>
    <row r="291" spans="2:65" s="1" customFormat="1" ht="16.5" customHeight="1">
      <c r="B291" s="31"/>
      <c r="C291" s="167" t="s">
        <v>373</v>
      </c>
      <c r="D291" s="167" t="s">
        <v>181</v>
      </c>
      <c r="E291" s="168" t="s">
        <v>374</v>
      </c>
      <c r="F291" s="169" t="s">
        <v>375</v>
      </c>
      <c r="G291" s="170" t="s">
        <v>190</v>
      </c>
      <c r="H291" s="171">
        <v>83.593999999999994</v>
      </c>
      <c r="I291" s="172"/>
      <c r="J291" s="173">
        <f>ROUND(I291*H291,2)</f>
        <v>0</v>
      </c>
      <c r="K291" s="174"/>
      <c r="L291" s="175"/>
      <c r="M291" s="176" t="s">
        <v>1</v>
      </c>
      <c r="N291" s="177" t="s">
        <v>43</v>
      </c>
      <c r="P291" s="142">
        <f>O291*H291</f>
        <v>0</v>
      </c>
      <c r="Q291" s="142">
        <v>1.7000000000000001E-4</v>
      </c>
      <c r="R291" s="142">
        <f>Q291*H291</f>
        <v>1.421098E-2</v>
      </c>
      <c r="S291" s="142">
        <v>0</v>
      </c>
      <c r="T291" s="143">
        <f>S291*H291</f>
        <v>0</v>
      </c>
      <c r="AR291" s="144" t="s">
        <v>335</v>
      </c>
      <c r="AT291" s="144" t="s">
        <v>181</v>
      </c>
      <c r="AU291" s="144" t="s">
        <v>88</v>
      </c>
      <c r="AY291" s="16" t="s">
        <v>150</v>
      </c>
      <c r="BE291" s="145">
        <f>IF(N291="základní",J291,0)</f>
        <v>0</v>
      </c>
      <c r="BF291" s="145">
        <f>IF(N291="snížená",J291,0)</f>
        <v>0</v>
      </c>
      <c r="BG291" s="145">
        <f>IF(N291="zákl. přenesená",J291,0)</f>
        <v>0</v>
      </c>
      <c r="BH291" s="145">
        <f>IF(N291="sníž. přenesená",J291,0)</f>
        <v>0</v>
      </c>
      <c r="BI291" s="145">
        <f>IF(N291="nulová",J291,0)</f>
        <v>0</v>
      </c>
      <c r="BJ291" s="16" t="s">
        <v>86</v>
      </c>
      <c r="BK291" s="145">
        <f>ROUND(I291*H291,2)</f>
        <v>0</v>
      </c>
      <c r="BL291" s="16" t="s">
        <v>243</v>
      </c>
      <c r="BM291" s="144" t="s">
        <v>376</v>
      </c>
    </row>
    <row r="292" spans="2:65" s="12" customFormat="1" ht="11.25">
      <c r="B292" s="146"/>
      <c r="D292" s="147" t="s">
        <v>159</v>
      </c>
      <c r="F292" s="149" t="s">
        <v>377</v>
      </c>
      <c r="H292" s="150">
        <v>83.593999999999994</v>
      </c>
      <c r="I292" s="151"/>
      <c r="L292" s="146"/>
      <c r="M292" s="152"/>
      <c r="T292" s="153"/>
      <c r="AT292" s="148" t="s">
        <v>159</v>
      </c>
      <c r="AU292" s="148" t="s">
        <v>88</v>
      </c>
      <c r="AV292" s="12" t="s">
        <v>88</v>
      </c>
      <c r="AW292" s="12" t="s">
        <v>4</v>
      </c>
      <c r="AX292" s="12" t="s">
        <v>86</v>
      </c>
      <c r="AY292" s="148" t="s">
        <v>150</v>
      </c>
    </row>
    <row r="293" spans="2:65" s="1" customFormat="1" ht="16.5" customHeight="1">
      <c r="B293" s="31"/>
      <c r="C293" s="132" t="s">
        <v>378</v>
      </c>
      <c r="D293" s="132" t="s">
        <v>153</v>
      </c>
      <c r="E293" s="133" t="s">
        <v>379</v>
      </c>
      <c r="F293" s="134" t="s">
        <v>380</v>
      </c>
      <c r="G293" s="135" t="s">
        <v>356</v>
      </c>
      <c r="H293" s="178"/>
      <c r="I293" s="137"/>
      <c r="J293" s="138">
        <f>ROUND(I293*H293,2)</f>
        <v>0</v>
      </c>
      <c r="K293" s="139"/>
      <c r="L293" s="31"/>
      <c r="M293" s="140" t="s">
        <v>1</v>
      </c>
      <c r="N293" s="141" t="s">
        <v>43</v>
      </c>
      <c r="P293" s="142">
        <f>O293*H293</f>
        <v>0</v>
      </c>
      <c r="Q293" s="142">
        <v>0</v>
      </c>
      <c r="R293" s="142">
        <f>Q293*H293</f>
        <v>0</v>
      </c>
      <c r="S293" s="142">
        <v>0</v>
      </c>
      <c r="T293" s="143">
        <f>S293*H293</f>
        <v>0</v>
      </c>
      <c r="AR293" s="144" t="s">
        <v>243</v>
      </c>
      <c r="AT293" s="144" t="s">
        <v>153</v>
      </c>
      <c r="AU293" s="144" t="s">
        <v>88</v>
      </c>
      <c r="AY293" s="16" t="s">
        <v>150</v>
      </c>
      <c r="BE293" s="145">
        <f>IF(N293="základní",J293,0)</f>
        <v>0</v>
      </c>
      <c r="BF293" s="145">
        <f>IF(N293="snížená",J293,0)</f>
        <v>0</v>
      </c>
      <c r="BG293" s="145">
        <f>IF(N293="zákl. přenesená",J293,0)</f>
        <v>0</v>
      </c>
      <c r="BH293" s="145">
        <f>IF(N293="sníž. přenesená",J293,0)</f>
        <v>0</v>
      </c>
      <c r="BI293" s="145">
        <f>IF(N293="nulová",J293,0)</f>
        <v>0</v>
      </c>
      <c r="BJ293" s="16" t="s">
        <v>86</v>
      </c>
      <c r="BK293" s="145">
        <f>ROUND(I293*H293,2)</f>
        <v>0</v>
      </c>
      <c r="BL293" s="16" t="s">
        <v>243</v>
      </c>
      <c r="BM293" s="144" t="s">
        <v>381</v>
      </c>
    </row>
    <row r="294" spans="2:65" s="11" customFormat="1" ht="22.9" customHeight="1">
      <c r="B294" s="120"/>
      <c r="D294" s="121" t="s">
        <v>77</v>
      </c>
      <c r="E294" s="130" t="s">
        <v>382</v>
      </c>
      <c r="F294" s="130" t="s">
        <v>383</v>
      </c>
      <c r="I294" s="123"/>
      <c r="J294" s="131">
        <f>BK294</f>
        <v>0</v>
      </c>
      <c r="L294" s="120"/>
      <c r="M294" s="125"/>
      <c r="P294" s="126">
        <f>SUM(P295:P307)</f>
        <v>0</v>
      </c>
      <c r="R294" s="126">
        <f>SUM(R295:R307)</f>
        <v>1.2249084799999999</v>
      </c>
      <c r="T294" s="127">
        <f>SUM(T295:T307)</f>
        <v>0</v>
      </c>
      <c r="AR294" s="121" t="s">
        <v>88</v>
      </c>
      <c r="AT294" s="128" t="s">
        <v>77</v>
      </c>
      <c r="AU294" s="128" t="s">
        <v>86</v>
      </c>
      <c r="AY294" s="121" t="s">
        <v>150</v>
      </c>
      <c r="BK294" s="129">
        <f>SUM(BK295:BK307)</f>
        <v>0</v>
      </c>
    </row>
    <row r="295" spans="2:65" s="1" customFormat="1" ht="24.2" customHeight="1">
      <c r="B295" s="31"/>
      <c r="C295" s="132" t="s">
        <v>384</v>
      </c>
      <c r="D295" s="132" t="s">
        <v>153</v>
      </c>
      <c r="E295" s="133" t="s">
        <v>385</v>
      </c>
      <c r="F295" s="134" t="s">
        <v>386</v>
      </c>
      <c r="G295" s="135" t="s">
        <v>190</v>
      </c>
      <c r="H295" s="136">
        <v>71.724000000000004</v>
      </c>
      <c r="I295" s="137"/>
      <c r="J295" s="138">
        <f>ROUND(I295*H295,2)</f>
        <v>0</v>
      </c>
      <c r="K295" s="139"/>
      <c r="L295" s="31"/>
      <c r="M295" s="140" t="s">
        <v>1</v>
      </c>
      <c r="N295" s="141" t="s">
        <v>43</v>
      </c>
      <c r="P295" s="142">
        <f>O295*H295</f>
        <v>0</v>
      </c>
      <c r="Q295" s="142">
        <v>1.5769999999999999E-2</v>
      </c>
      <c r="R295" s="142">
        <f>Q295*H295</f>
        <v>1.1310874799999999</v>
      </c>
      <c r="S295" s="142">
        <v>0</v>
      </c>
      <c r="T295" s="143">
        <f>S295*H295</f>
        <v>0</v>
      </c>
      <c r="AR295" s="144" t="s">
        <v>243</v>
      </c>
      <c r="AT295" s="144" t="s">
        <v>153</v>
      </c>
      <c r="AU295" s="144" t="s">
        <v>88</v>
      </c>
      <c r="AY295" s="16" t="s">
        <v>150</v>
      </c>
      <c r="BE295" s="145">
        <f>IF(N295="základní",J295,0)</f>
        <v>0</v>
      </c>
      <c r="BF295" s="145">
        <f>IF(N295="snížená",J295,0)</f>
        <v>0</v>
      </c>
      <c r="BG295" s="145">
        <f>IF(N295="zákl. přenesená",J295,0)</f>
        <v>0</v>
      </c>
      <c r="BH295" s="145">
        <f>IF(N295="sníž. přenesená",J295,0)</f>
        <v>0</v>
      </c>
      <c r="BI295" s="145">
        <f>IF(N295="nulová",J295,0)</f>
        <v>0</v>
      </c>
      <c r="BJ295" s="16" t="s">
        <v>86</v>
      </c>
      <c r="BK295" s="145">
        <f>ROUND(I295*H295,2)</f>
        <v>0</v>
      </c>
      <c r="BL295" s="16" t="s">
        <v>243</v>
      </c>
      <c r="BM295" s="144" t="s">
        <v>387</v>
      </c>
    </row>
    <row r="296" spans="2:65" s="12" customFormat="1" ht="11.25">
      <c r="B296" s="146"/>
      <c r="D296" s="147" t="s">
        <v>159</v>
      </c>
      <c r="E296" s="148" t="s">
        <v>1</v>
      </c>
      <c r="F296" s="149" t="s">
        <v>249</v>
      </c>
      <c r="H296" s="150">
        <v>64.69</v>
      </c>
      <c r="I296" s="151"/>
      <c r="L296" s="146"/>
      <c r="M296" s="152"/>
      <c r="T296" s="153"/>
      <c r="AT296" s="148" t="s">
        <v>159</v>
      </c>
      <c r="AU296" s="148" t="s">
        <v>88</v>
      </c>
      <c r="AV296" s="12" t="s">
        <v>88</v>
      </c>
      <c r="AW296" s="12" t="s">
        <v>33</v>
      </c>
      <c r="AX296" s="12" t="s">
        <v>78</v>
      </c>
      <c r="AY296" s="148" t="s">
        <v>150</v>
      </c>
    </row>
    <row r="297" spans="2:65" s="12" customFormat="1" ht="11.25">
      <c r="B297" s="146"/>
      <c r="D297" s="147" t="s">
        <v>159</v>
      </c>
      <c r="E297" s="148" t="s">
        <v>1</v>
      </c>
      <c r="F297" s="149" t="s">
        <v>250</v>
      </c>
      <c r="H297" s="150">
        <v>4.46</v>
      </c>
      <c r="I297" s="151"/>
      <c r="L297" s="146"/>
      <c r="M297" s="152"/>
      <c r="T297" s="153"/>
      <c r="AT297" s="148" t="s">
        <v>159</v>
      </c>
      <c r="AU297" s="148" t="s">
        <v>88</v>
      </c>
      <c r="AV297" s="12" t="s">
        <v>88</v>
      </c>
      <c r="AW297" s="12" t="s">
        <v>33</v>
      </c>
      <c r="AX297" s="12" t="s">
        <v>78</v>
      </c>
      <c r="AY297" s="148" t="s">
        <v>150</v>
      </c>
    </row>
    <row r="298" spans="2:65" s="12" customFormat="1" ht="11.25">
      <c r="B298" s="146"/>
      <c r="D298" s="147" t="s">
        <v>159</v>
      </c>
      <c r="E298" s="148" t="s">
        <v>1</v>
      </c>
      <c r="F298" s="149" t="s">
        <v>251</v>
      </c>
      <c r="H298" s="150">
        <v>2.5739999999999998</v>
      </c>
      <c r="I298" s="151"/>
      <c r="L298" s="146"/>
      <c r="M298" s="152"/>
      <c r="T298" s="153"/>
      <c r="AT298" s="148" t="s">
        <v>159</v>
      </c>
      <c r="AU298" s="148" t="s">
        <v>88</v>
      </c>
      <c r="AV298" s="12" t="s">
        <v>88</v>
      </c>
      <c r="AW298" s="12" t="s">
        <v>33</v>
      </c>
      <c r="AX298" s="12" t="s">
        <v>78</v>
      </c>
      <c r="AY298" s="148" t="s">
        <v>150</v>
      </c>
    </row>
    <row r="299" spans="2:65" s="13" customFormat="1" ht="11.25">
      <c r="B299" s="154"/>
      <c r="D299" s="147" t="s">
        <v>159</v>
      </c>
      <c r="E299" s="155" t="s">
        <v>1</v>
      </c>
      <c r="F299" s="156" t="s">
        <v>164</v>
      </c>
      <c r="H299" s="157">
        <v>71.72399999999999</v>
      </c>
      <c r="I299" s="158"/>
      <c r="L299" s="154"/>
      <c r="M299" s="159"/>
      <c r="T299" s="160"/>
      <c r="AT299" s="155" t="s">
        <v>159</v>
      </c>
      <c r="AU299" s="155" t="s">
        <v>88</v>
      </c>
      <c r="AV299" s="13" t="s">
        <v>157</v>
      </c>
      <c r="AW299" s="13" t="s">
        <v>33</v>
      </c>
      <c r="AX299" s="13" t="s">
        <v>86</v>
      </c>
      <c r="AY299" s="155" t="s">
        <v>150</v>
      </c>
    </row>
    <row r="300" spans="2:65" s="1" customFormat="1" ht="21.75" customHeight="1">
      <c r="B300" s="31"/>
      <c r="C300" s="132" t="s">
        <v>388</v>
      </c>
      <c r="D300" s="132" t="s">
        <v>153</v>
      </c>
      <c r="E300" s="133" t="s">
        <v>389</v>
      </c>
      <c r="F300" s="134" t="s">
        <v>390</v>
      </c>
      <c r="G300" s="135" t="s">
        <v>391</v>
      </c>
      <c r="H300" s="136">
        <v>8.9</v>
      </c>
      <c r="I300" s="137"/>
      <c r="J300" s="138">
        <f>ROUND(I300*H300,2)</f>
        <v>0</v>
      </c>
      <c r="K300" s="139"/>
      <c r="L300" s="31"/>
      <c r="M300" s="140" t="s">
        <v>1</v>
      </c>
      <c r="N300" s="141" t="s">
        <v>43</v>
      </c>
      <c r="P300" s="142">
        <f>O300*H300</f>
        <v>0</v>
      </c>
      <c r="Q300" s="142">
        <v>7.3899999999999999E-3</v>
      </c>
      <c r="R300" s="142">
        <f>Q300*H300</f>
        <v>6.5770999999999996E-2</v>
      </c>
      <c r="S300" s="142">
        <v>0</v>
      </c>
      <c r="T300" s="143">
        <f>S300*H300</f>
        <v>0</v>
      </c>
      <c r="AR300" s="144" t="s">
        <v>243</v>
      </c>
      <c r="AT300" s="144" t="s">
        <v>153</v>
      </c>
      <c r="AU300" s="144" t="s">
        <v>88</v>
      </c>
      <c r="AY300" s="16" t="s">
        <v>150</v>
      </c>
      <c r="BE300" s="145">
        <f>IF(N300="základní",J300,0)</f>
        <v>0</v>
      </c>
      <c r="BF300" s="145">
        <f>IF(N300="snížená",J300,0)</f>
        <v>0</v>
      </c>
      <c r="BG300" s="145">
        <f>IF(N300="zákl. přenesená",J300,0)</f>
        <v>0</v>
      </c>
      <c r="BH300" s="145">
        <f>IF(N300="sníž. přenesená",J300,0)</f>
        <v>0</v>
      </c>
      <c r="BI300" s="145">
        <f>IF(N300="nulová",J300,0)</f>
        <v>0</v>
      </c>
      <c r="BJ300" s="16" t="s">
        <v>86</v>
      </c>
      <c r="BK300" s="145">
        <f>ROUND(I300*H300,2)</f>
        <v>0</v>
      </c>
      <c r="BL300" s="16" t="s">
        <v>243</v>
      </c>
      <c r="BM300" s="144" t="s">
        <v>392</v>
      </c>
    </row>
    <row r="301" spans="2:65" s="14" customFormat="1" ht="11.25">
      <c r="B301" s="161"/>
      <c r="D301" s="147" t="s">
        <v>159</v>
      </c>
      <c r="E301" s="162" t="s">
        <v>1</v>
      </c>
      <c r="F301" s="163" t="s">
        <v>178</v>
      </c>
      <c r="H301" s="162" t="s">
        <v>1</v>
      </c>
      <c r="I301" s="164"/>
      <c r="L301" s="161"/>
      <c r="M301" s="165"/>
      <c r="T301" s="166"/>
      <c r="AT301" s="162" t="s">
        <v>159</v>
      </c>
      <c r="AU301" s="162" t="s">
        <v>88</v>
      </c>
      <c r="AV301" s="14" t="s">
        <v>86</v>
      </c>
      <c r="AW301" s="14" t="s">
        <v>33</v>
      </c>
      <c r="AX301" s="14" t="s">
        <v>78</v>
      </c>
      <c r="AY301" s="162" t="s">
        <v>150</v>
      </c>
    </row>
    <row r="302" spans="2:65" s="12" customFormat="1" ht="11.25">
      <c r="B302" s="146"/>
      <c r="D302" s="147" t="s">
        <v>159</v>
      </c>
      <c r="E302" s="148" t="s">
        <v>1</v>
      </c>
      <c r="F302" s="149" t="s">
        <v>393</v>
      </c>
      <c r="H302" s="150">
        <v>8.9</v>
      </c>
      <c r="I302" s="151"/>
      <c r="L302" s="146"/>
      <c r="M302" s="152"/>
      <c r="T302" s="153"/>
      <c r="AT302" s="148" t="s">
        <v>159</v>
      </c>
      <c r="AU302" s="148" t="s">
        <v>88</v>
      </c>
      <c r="AV302" s="12" t="s">
        <v>88</v>
      </c>
      <c r="AW302" s="12" t="s">
        <v>33</v>
      </c>
      <c r="AX302" s="12" t="s">
        <v>78</v>
      </c>
      <c r="AY302" s="148" t="s">
        <v>150</v>
      </c>
    </row>
    <row r="303" spans="2:65" s="13" customFormat="1" ht="11.25">
      <c r="B303" s="154"/>
      <c r="D303" s="147" t="s">
        <v>159</v>
      </c>
      <c r="E303" s="155" t="s">
        <v>1</v>
      </c>
      <c r="F303" s="156" t="s">
        <v>164</v>
      </c>
      <c r="H303" s="157">
        <v>8.9</v>
      </c>
      <c r="I303" s="158"/>
      <c r="L303" s="154"/>
      <c r="M303" s="159"/>
      <c r="T303" s="160"/>
      <c r="AT303" s="155" t="s">
        <v>159</v>
      </c>
      <c r="AU303" s="155" t="s">
        <v>88</v>
      </c>
      <c r="AV303" s="13" t="s">
        <v>157</v>
      </c>
      <c r="AW303" s="13" t="s">
        <v>33</v>
      </c>
      <c r="AX303" s="13" t="s">
        <v>86</v>
      </c>
      <c r="AY303" s="155" t="s">
        <v>150</v>
      </c>
    </row>
    <row r="304" spans="2:65" s="1" customFormat="1" ht="24.2" customHeight="1">
      <c r="B304" s="31"/>
      <c r="C304" s="132" t="s">
        <v>394</v>
      </c>
      <c r="D304" s="132" t="s">
        <v>153</v>
      </c>
      <c r="E304" s="133" t="s">
        <v>395</v>
      </c>
      <c r="F304" s="134" t="s">
        <v>396</v>
      </c>
      <c r="G304" s="135" t="s">
        <v>391</v>
      </c>
      <c r="H304" s="136">
        <v>3</v>
      </c>
      <c r="I304" s="137"/>
      <c r="J304" s="138">
        <f>ROUND(I304*H304,2)</f>
        <v>0</v>
      </c>
      <c r="K304" s="139"/>
      <c r="L304" s="31"/>
      <c r="M304" s="140" t="s">
        <v>1</v>
      </c>
      <c r="N304" s="141" t="s">
        <v>43</v>
      </c>
      <c r="P304" s="142">
        <f>O304*H304</f>
        <v>0</v>
      </c>
      <c r="Q304" s="142">
        <v>9.3500000000000007E-3</v>
      </c>
      <c r="R304" s="142">
        <f>Q304*H304</f>
        <v>2.8050000000000002E-2</v>
      </c>
      <c r="S304" s="142">
        <v>0</v>
      </c>
      <c r="T304" s="143">
        <f>S304*H304</f>
        <v>0</v>
      </c>
      <c r="AR304" s="144" t="s">
        <v>243</v>
      </c>
      <c r="AT304" s="144" t="s">
        <v>153</v>
      </c>
      <c r="AU304" s="144" t="s">
        <v>88</v>
      </c>
      <c r="AY304" s="16" t="s">
        <v>150</v>
      </c>
      <c r="BE304" s="145">
        <f>IF(N304="základní",J304,0)</f>
        <v>0</v>
      </c>
      <c r="BF304" s="145">
        <f>IF(N304="snížená",J304,0)</f>
        <v>0</v>
      </c>
      <c r="BG304" s="145">
        <f>IF(N304="zákl. přenesená",J304,0)</f>
        <v>0</v>
      </c>
      <c r="BH304" s="145">
        <f>IF(N304="sníž. přenesená",J304,0)</f>
        <v>0</v>
      </c>
      <c r="BI304" s="145">
        <f>IF(N304="nulová",J304,0)</f>
        <v>0</v>
      </c>
      <c r="BJ304" s="16" t="s">
        <v>86</v>
      </c>
      <c r="BK304" s="145">
        <f>ROUND(I304*H304,2)</f>
        <v>0</v>
      </c>
      <c r="BL304" s="16" t="s">
        <v>243</v>
      </c>
      <c r="BM304" s="144" t="s">
        <v>397</v>
      </c>
    </row>
    <row r="305" spans="2:65" s="12" customFormat="1" ht="11.25">
      <c r="B305" s="146"/>
      <c r="D305" s="147" t="s">
        <v>159</v>
      </c>
      <c r="E305" s="148" t="s">
        <v>1</v>
      </c>
      <c r="F305" s="149" t="s">
        <v>169</v>
      </c>
      <c r="H305" s="150">
        <v>3</v>
      </c>
      <c r="I305" s="151"/>
      <c r="L305" s="146"/>
      <c r="M305" s="152"/>
      <c r="T305" s="153"/>
      <c r="AT305" s="148" t="s">
        <v>159</v>
      </c>
      <c r="AU305" s="148" t="s">
        <v>88</v>
      </c>
      <c r="AV305" s="12" t="s">
        <v>88</v>
      </c>
      <c r="AW305" s="12" t="s">
        <v>33</v>
      </c>
      <c r="AX305" s="12" t="s">
        <v>78</v>
      </c>
      <c r="AY305" s="148" t="s">
        <v>150</v>
      </c>
    </row>
    <row r="306" spans="2:65" s="13" customFormat="1" ht="11.25">
      <c r="B306" s="154"/>
      <c r="D306" s="147" t="s">
        <v>159</v>
      </c>
      <c r="E306" s="155" t="s">
        <v>1</v>
      </c>
      <c r="F306" s="156" t="s">
        <v>164</v>
      </c>
      <c r="H306" s="157">
        <v>3</v>
      </c>
      <c r="I306" s="158"/>
      <c r="L306" s="154"/>
      <c r="M306" s="159"/>
      <c r="T306" s="160"/>
      <c r="AT306" s="155" t="s">
        <v>159</v>
      </c>
      <c r="AU306" s="155" t="s">
        <v>88</v>
      </c>
      <c r="AV306" s="13" t="s">
        <v>157</v>
      </c>
      <c r="AW306" s="13" t="s">
        <v>33</v>
      </c>
      <c r="AX306" s="13" t="s">
        <v>86</v>
      </c>
      <c r="AY306" s="155" t="s">
        <v>150</v>
      </c>
    </row>
    <row r="307" spans="2:65" s="1" customFormat="1" ht="24.2" customHeight="1">
      <c r="B307" s="31"/>
      <c r="C307" s="132" t="s">
        <v>398</v>
      </c>
      <c r="D307" s="132" t="s">
        <v>153</v>
      </c>
      <c r="E307" s="133" t="s">
        <v>399</v>
      </c>
      <c r="F307" s="134" t="s">
        <v>400</v>
      </c>
      <c r="G307" s="135" t="s">
        <v>356</v>
      </c>
      <c r="H307" s="178"/>
      <c r="I307" s="137"/>
      <c r="J307" s="138">
        <f>ROUND(I307*H307,2)</f>
        <v>0</v>
      </c>
      <c r="K307" s="139"/>
      <c r="L307" s="31"/>
      <c r="M307" s="140" t="s">
        <v>1</v>
      </c>
      <c r="N307" s="141" t="s">
        <v>43</v>
      </c>
      <c r="P307" s="142">
        <f>O307*H307</f>
        <v>0</v>
      </c>
      <c r="Q307" s="142">
        <v>0</v>
      </c>
      <c r="R307" s="142">
        <f>Q307*H307</f>
        <v>0</v>
      </c>
      <c r="S307" s="142">
        <v>0</v>
      </c>
      <c r="T307" s="143">
        <f>S307*H307</f>
        <v>0</v>
      </c>
      <c r="AR307" s="144" t="s">
        <v>243</v>
      </c>
      <c r="AT307" s="144" t="s">
        <v>153</v>
      </c>
      <c r="AU307" s="144" t="s">
        <v>88</v>
      </c>
      <c r="AY307" s="16" t="s">
        <v>150</v>
      </c>
      <c r="BE307" s="145">
        <f>IF(N307="základní",J307,0)</f>
        <v>0</v>
      </c>
      <c r="BF307" s="145">
        <f>IF(N307="snížená",J307,0)</f>
        <v>0</v>
      </c>
      <c r="BG307" s="145">
        <f>IF(N307="zákl. přenesená",J307,0)</f>
        <v>0</v>
      </c>
      <c r="BH307" s="145">
        <f>IF(N307="sníž. přenesená",J307,0)</f>
        <v>0</v>
      </c>
      <c r="BI307" s="145">
        <f>IF(N307="nulová",J307,0)</f>
        <v>0</v>
      </c>
      <c r="BJ307" s="16" t="s">
        <v>86</v>
      </c>
      <c r="BK307" s="145">
        <f>ROUND(I307*H307,2)</f>
        <v>0</v>
      </c>
      <c r="BL307" s="16" t="s">
        <v>243</v>
      </c>
      <c r="BM307" s="144" t="s">
        <v>401</v>
      </c>
    </row>
    <row r="308" spans="2:65" s="11" customFormat="1" ht="22.9" customHeight="1">
      <c r="B308" s="120"/>
      <c r="D308" s="121" t="s">
        <v>77</v>
      </c>
      <c r="E308" s="130" t="s">
        <v>402</v>
      </c>
      <c r="F308" s="130" t="s">
        <v>403</v>
      </c>
      <c r="I308" s="123"/>
      <c r="J308" s="131">
        <f>BK308</f>
        <v>0</v>
      </c>
      <c r="L308" s="120"/>
      <c r="M308" s="125"/>
      <c r="P308" s="126">
        <f>SUM(P309:P324)</f>
        <v>0</v>
      </c>
      <c r="R308" s="126">
        <f>SUM(R309:R324)</f>
        <v>0</v>
      </c>
      <c r="T308" s="127">
        <f>SUM(T309:T324)</f>
        <v>0.128</v>
      </c>
      <c r="AR308" s="121" t="s">
        <v>88</v>
      </c>
      <c r="AT308" s="128" t="s">
        <v>77</v>
      </c>
      <c r="AU308" s="128" t="s">
        <v>86</v>
      </c>
      <c r="AY308" s="121" t="s">
        <v>150</v>
      </c>
      <c r="BK308" s="129">
        <f>SUM(BK309:BK324)</f>
        <v>0</v>
      </c>
    </row>
    <row r="309" spans="2:65" s="1" customFormat="1" ht="24.2" customHeight="1">
      <c r="B309" s="31"/>
      <c r="C309" s="132" t="s">
        <v>404</v>
      </c>
      <c r="D309" s="132" t="s">
        <v>153</v>
      </c>
      <c r="E309" s="133" t="s">
        <v>405</v>
      </c>
      <c r="F309" s="134" t="s">
        <v>406</v>
      </c>
      <c r="G309" s="135" t="s">
        <v>167</v>
      </c>
      <c r="H309" s="136">
        <v>1</v>
      </c>
      <c r="I309" s="137"/>
      <c r="J309" s="138">
        <f>ROUND(I309*H309,2)</f>
        <v>0</v>
      </c>
      <c r="K309" s="139"/>
      <c r="L309" s="31"/>
      <c r="M309" s="140" t="s">
        <v>1</v>
      </c>
      <c r="N309" s="141" t="s">
        <v>43</v>
      </c>
      <c r="P309" s="142">
        <f>O309*H309</f>
        <v>0</v>
      </c>
      <c r="Q309" s="142">
        <v>0</v>
      </c>
      <c r="R309" s="142">
        <f>Q309*H309</f>
        <v>0</v>
      </c>
      <c r="S309" s="142">
        <v>0</v>
      </c>
      <c r="T309" s="143">
        <f>S309*H309</f>
        <v>0</v>
      </c>
      <c r="AR309" s="144" t="s">
        <v>243</v>
      </c>
      <c r="AT309" s="144" t="s">
        <v>153</v>
      </c>
      <c r="AU309" s="144" t="s">
        <v>88</v>
      </c>
      <c r="AY309" s="16" t="s">
        <v>150</v>
      </c>
      <c r="BE309" s="145">
        <f>IF(N309="základní",J309,0)</f>
        <v>0</v>
      </c>
      <c r="BF309" s="145">
        <f>IF(N309="snížená",J309,0)</f>
        <v>0</v>
      </c>
      <c r="BG309" s="145">
        <f>IF(N309="zákl. přenesená",J309,0)</f>
        <v>0</v>
      </c>
      <c r="BH309" s="145">
        <f>IF(N309="sníž. přenesená",J309,0)</f>
        <v>0</v>
      </c>
      <c r="BI309" s="145">
        <f>IF(N309="nulová",J309,0)</f>
        <v>0</v>
      </c>
      <c r="BJ309" s="16" t="s">
        <v>86</v>
      </c>
      <c r="BK309" s="145">
        <f>ROUND(I309*H309,2)</f>
        <v>0</v>
      </c>
      <c r="BL309" s="16" t="s">
        <v>243</v>
      </c>
      <c r="BM309" s="144" t="s">
        <v>407</v>
      </c>
    </row>
    <row r="310" spans="2:65" s="12" customFormat="1" ht="11.25">
      <c r="B310" s="146"/>
      <c r="D310" s="147" t="s">
        <v>159</v>
      </c>
      <c r="E310" s="148" t="s">
        <v>1</v>
      </c>
      <c r="F310" s="149" t="s">
        <v>234</v>
      </c>
      <c r="H310" s="150">
        <v>1</v>
      </c>
      <c r="I310" s="151"/>
      <c r="L310" s="146"/>
      <c r="M310" s="152"/>
      <c r="T310" s="153"/>
      <c r="AT310" s="148" t="s">
        <v>159</v>
      </c>
      <c r="AU310" s="148" t="s">
        <v>88</v>
      </c>
      <c r="AV310" s="12" t="s">
        <v>88</v>
      </c>
      <c r="AW310" s="12" t="s">
        <v>33</v>
      </c>
      <c r="AX310" s="12" t="s">
        <v>78</v>
      </c>
      <c r="AY310" s="148" t="s">
        <v>150</v>
      </c>
    </row>
    <row r="311" spans="2:65" s="13" customFormat="1" ht="11.25">
      <c r="B311" s="154"/>
      <c r="D311" s="147" t="s">
        <v>159</v>
      </c>
      <c r="E311" s="155" t="s">
        <v>1</v>
      </c>
      <c r="F311" s="156" t="s">
        <v>164</v>
      </c>
      <c r="H311" s="157">
        <v>1</v>
      </c>
      <c r="I311" s="158"/>
      <c r="L311" s="154"/>
      <c r="M311" s="159"/>
      <c r="T311" s="160"/>
      <c r="AT311" s="155" t="s">
        <v>159</v>
      </c>
      <c r="AU311" s="155" t="s">
        <v>88</v>
      </c>
      <c r="AV311" s="13" t="s">
        <v>157</v>
      </c>
      <c r="AW311" s="13" t="s">
        <v>33</v>
      </c>
      <c r="AX311" s="13" t="s">
        <v>86</v>
      </c>
      <c r="AY311" s="155" t="s">
        <v>150</v>
      </c>
    </row>
    <row r="312" spans="2:65" s="1" customFormat="1" ht="24.2" customHeight="1">
      <c r="B312" s="31"/>
      <c r="C312" s="132" t="s">
        <v>408</v>
      </c>
      <c r="D312" s="132" t="s">
        <v>153</v>
      </c>
      <c r="E312" s="133" t="s">
        <v>409</v>
      </c>
      <c r="F312" s="134" t="s">
        <v>410</v>
      </c>
      <c r="G312" s="135" t="s">
        <v>167</v>
      </c>
      <c r="H312" s="136">
        <v>1</v>
      </c>
      <c r="I312" s="137"/>
      <c r="J312" s="138">
        <f>ROUND(I312*H312,2)</f>
        <v>0</v>
      </c>
      <c r="K312" s="139"/>
      <c r="L312" s="31"/>
      <c r="M312" s="140" t="s">
        <v>1</v>
      </c>
      <c r="N312" s="141" t="s">
        <v>43</v>
      </c>
      <c r="P312" s="142">
        <f>O312*H312</f>
        <v>0</v>
      </c>
      <c r="Q312" s="142">
        <v>0</v>
      </c>
      <c r="R312" s="142">
        <f>Q312*H312</f>
        <v>0</v>
      </c>
      <c r="S312" s="142">
        <v>0</v>
      </c>
      <c r="T312" s="143">
        <f>S312*H312</f>
        <v>0</v>
      </c>
      <c r="AR312" s="144" t="s">
        <v>243</v>
      </c>
      <c r="AT312" s="144" t="s">
        <v>153</v>
      </c>
      <c r="AU312" s="144" t="s">
        <v>88</v>
      </c>
      <c r="AY312" s="16" t="s">
        <v>150</v>
      </c>
      <c r="BE312" s="145">
        <f>IF(N312="základní",J312,0)</f>
        <v>0</v>
      </c>
      <c r="BF312" s="145">
        <f>IF(N312="snížená",J312,0)</f>
        <v>0</v>
      </c>
      <c r="BG312" s="145">
        <f>IF(N312="zákl. přenesená",J312,0)</f>
        <v>0</v>
      </c>
      <c r="BH312" s="145">
        <f>IF(N312="sníž. přenesená",J312,0)</f>
        <v>0</v>
      </c>
      <c r="BI312" s="145">
        <f>IF(N312="nulová",J312,0)</f>
        <v>0</v>
      </c>
      <c r="BJ312" s="16" t="s">
        <v>86</v>
      </c>
      <c r="BK312" s="145">
        <f>ROUND(I312*H312,2)</f>
        <v>0</v>
      </c>
      <c r="BL312" s="16" t="s">
        <v>243</v>
      </c>
      <c r="BM312" s="144" t="s">
        <v>411</v>
      </c>
    </row>
    <row r="313" spans="2:65" s="12" customFormat="1" ht="11.25">
      <c r="B313" s="146"/>
      <c r="D313" s="147" t="s">
        <v>159</v>
      </c>
      <c r="E313" s="148" t="s">
        <v>1</v>
      </c>
      <c r="F313" s="149" t="s">
        <v>234</v>
      </c>
      <c r="H313" s="150">
        <v>1</v>
      </c>
      <c r="I313" s="151"/>
      <c r="L313" s="146"/>
      <c r="M313" s="152"/>
      <c r="T313" s="153"/>
      <c r="AT313" s="148" t="s">
        <v>159</v>
      </c>
      <c r="AU313" s="148" t="s">
        <v>88</v>
      </c>
      <c r="AV313" s="12" t="s">
        <v>88</v>
      </c>
      <c r="AW313" s="12" t="s">
        <v>33</v>
      </c>
      <c r="AX313" s="12" t="s">
        <v>78</v>
      </c>
      <c r="AY313" s="148" t="s">
        <v>150</v>
      </c>
    </row>
    <row r="314" spans="2:65" s="13" customFormat="1" ht="11.25">
      <c r="B314" s="154"/>
      <c r="D314" s="147" t="s">
        <v>159</v>
      </c>
      <c r="E314" s="155" t="s">
        <v>1</v>
      </c>
      <c r="F314" s="156" t="s">
        <v>164</v>
      </c>
      <c r="H314" s="157">
        <v>1</v>
      </c>
      <c r="I314" s="158"/>
      <c r="L314" s="154"/>
      <c r="M314" s="159"/>
      <c r="T314" s="160"/>
      <c r="AT314" s="155" t="s">
        <v>159</v>
      </c>
      <c r="AU314" s="155" t="s">
        <v>88</v>
      </c>
      <c r="AV314" s="13" t="s">
        <v>157</v>
      </c>
      <c r="AW314" s="13" t="s">
        <v>33</v>
      </c>
      <c r="AX314" s="13" t="s">
        <v>86</v>
      </c>
      <c r="AY314" s="155" t="s">
        <v>150</v>
      </c>
    </row>
    <row r="315" spans="2:65" s="1" customFormat="1" ht="24.2" customHeight="1">
      <c r="B315" s="31"/>
      <c r="C315" s="132" t="s">
        <v>412</v>
      </c>
      <c r="D315" s="132" t="s">
        <v>153</v>
      </c>
      <c r="E315" s="133" t="s">
        <v>413</v>
      </c>
      <c r="F315" s="134" t="s">
        <v>414</v>
      </c>
      <c r="G315" s="135" t="s">
        <v>167</v>
      </c>
      <c r="H315" s="136">
        <v>1</v>
      </c>
      <c r="I315" s="137"/>
      <c r="J315" s="138">
        <f>ROUND(I315*H315,2)</f>
        <v>0</v>
      </c>
      <c r="K315" s="139"/>
      <c r="L315" s="31"/>
      <c r="M315" s="140" t="s">
        <v>1</v>
      </c>
      <c r="N315" s="141" t="s">
        <v>43</v>
      </c>
      <c r="P315" s="142">
        <f>O315*H315</f>
        <v>0</v>
      </c>
      <c r="Q315" s="142">
        <v>0</v>
      </c>
      <c r="R315" s="142">
        <f>Q315*H315</f>
        <v>0</v>
      </c>
      <c r="S315" s="142">
        <v>0</v>
      </c>
      <c r="T315" s="143">
        <f>S315*H315</f>
        <v>0</v>
      </c>
      <c r="AR315" s="144" t="s">
        <v>243</v>
      </c>
      <c r="AT315" s="144" t="s">
        <v>153</v>
      </c>
      <c r="AU315" s="144" t="s">
        <v>88</v>
      </c>
      <c r="AY315" s="16" t="s">
        <v>150</v>
      </c>
      <c r="BE315" s="145">
        <f>IF(N315="základní",J315,0)</f>
        <v>0</v>
      </c>
      <c r="BF315" s="145">
        <f>IF(N315="snížená",J315,0)</f>
        <v>0</v>
      </c>
      <c r="BG315" s="145">
        <f>IF(N315="zákl. přenesená",J315,0)</f>
        <v>0</v>
      </c>
      <c r="BH315" s="145">
        <f>IF(N315="sníž. přenesená",J315,0)</f>
        <v>0</v>
      </c>
      <c r="BI315" s="145">
        <f>IF(N315="nulová",J315,0)</f>
        <v>0</v>
      </c>
      <c r="BJ315" s="16" t="s">
        <v>86</v>
      </c>
      <c r="BK315" s="145">
        <f>ROUND(I315*H315,2)</f>
        <v>0</v>
      </c>
      <c r="BL315" s="16" t="s">
        <v>243</v>
      </c>
      <c r="BM315" s="144" t="s">
        <v>415</v>
      </c>
    </row>
    <row r="316" spans="2:65" s="12" customFormat="1" ht="11.25">
      <c r="B316" s="146"/>
      <c r="D316" s="147" t="s">
        <v>159</v>
      </c>
      <c r="E316" s="148" t="s">
        <v>1</v>
      </c>
      <c r="F316" s="149" t="s">
        <v>234</v>
      </c>
      <c r="H316" s="150">
        <v>1</v>
      </c>
      <c r="I316" s="151"/>
      <c r="L316" s="146"/>
      <c r="M316" s="152"/>
      <c r="T316" s="153"/>
      <c r="AT316" s="148" t="s">
        <v>159</v>
      </c>
      <c r="AU316" s="148" t="s">
        <v>88</v>
      </c>
      <c r="AV316" s="12" t="s">
        <v>88</v>
      </c>
      <c r="AW316" s="12" t="s">
        <v>33</v>
      </c>
      <c r="AX316" s="12" t="s">
        <v>78</v>
      </c>
      <c r="AY316" s="148" t="s">
        <v>150</v>
      </c>
    </row>
    <row r="317" spans="2:65" s="13" customFormat="1" ht="11.25">
      <c r="B317" s="154"/>
      <c r="D317" s="147" t="s">
        <v>159</v>
      </c>
      <c r="E317" s="155" t="s">
        <v>1</v>
      </c>
      <c r="F317" s="156" t="s">
        <v>164</v>
      </c>
      <c r="H317" s="157">
        <v>1</v>
      </c>
      <c r="I317" s="158"/>
      <c r="L317" s="154"/>
      <c r="M317" s="159"/>
      <c r="T317" s="160"/>
      <c r="AT317" s="155" t="s">
        <v>159</v>
      </c>
      <c r="AU317" s="155" t="s">
        <v>88</v>
      </c>
      <c r="AV317" s="13" t="s">
        <v>157</v>
      </c>
      <c r="AW317" s="13" t="s">
        <v>33</v>
      </c>
      <c r="AX317" s="13" t="s">
        <v>86</v>
      </c>
      <c r="AY317" s="155" t="s">
        <v>150</v>
      </c>
    </row>
    <row r="318" spans="2:65" s="1" customFormat="1" ht="24.2" customHeight="1">
      <c r="B318" s="31"/>
      <c r="C318" s="132" t="s">
        <v>416</v>
      </c>
      <c r="D318" s="132" t="s">
        <v>153</v>
      </c>
      <c r="E318" s="133" t="s">
        <v>417</v>
      </c>
      <c r="F318" s="134" t="s">
        <v>418</v>
      </c>
      <c r="G318" s="135" t="s">
        <v>167</v>
      </c>
      <c r="H318" s="136">
        <v>3</v>
      </c>
      <c r="I318" s="137"/>
      <c r="J318" s="138">
        <f>ROUND(I318*H318,2)</f>
        <v>0</v>
      </c>
      <c r="K318" s="139"/>
      <c r="L318" s="31"/>
      <c r="M318" s="140" t="s">
        <v>1</v>
      </c>
      <c r="N318" s="141" t="s">
        <v>43</v>
      </c>
      <c r="P318" s="142">
        <f>O318*H318</f>
        <v>0</v>
      </c>
      <c r="Q318" s="142">
        <v>0</v>
      </c>
      <c r="R318" s="142">
        <f>Q318*H318</f>
        <v>0</v>
      </c>
      <c r="S318" s="142">
        <v>2.4E-2</v>
      </c>
      <c r="T318" s="143">
        <f>S318*H318</f>
        <v>7.2000000000000008E-2</v>
      </c>
      <c r="AR318" s="144" t="s">
        <v>243</v>
      </c>
      <c r="AT318" s="144" t="s">
        <v>153</v>
      </c>
      <c r="AU318" s="144" t="s">
        <v>88</v>
      </c>
      <c r="AY318" s="16" t="s">
        <v>150</v>
      </c>
      <c r="BE318" s="145">
        <f>IF(N318="základní",J318,0)</f>
        <v>0</v>
      </c>
      <c r="BF318" s="145">
        <f>IF(N318="snížená",J318,0)</f>
        <v>0</v>
      </c>
      <c r="BG318" s="145">
        <f>IF(N318="zákl. přenesená",J318,0)</f>
        <v>0</v>
      </c>
      <c r="BH318" s="145">
        <f>IF(N318="sníž. přenesená",J318,0)</f>
        <v>0</v>
      </c>
      <c r="BI318" s="145">
        <f>IF(N318="nulová",J318,0)</f>
        <v>0</v>
      </c>
      <c r="BJ318" s="16" t="s">
        <v>86</v>
      </c>
      <c r="BK318" s="145">
        <f>ROUND(I318*H318,2)</f>
        <v>0</v>
      </c>
      <c r="BL318" s="16" t="s">
        <v>243</v>
      </c>
      <c r="BM318" s="144" t="s">
        <v>419</v>
      </c>
    </row>
    <row r="319" spans="2:65" s="12" customFormat="1" ht="11.25">
      <c r="B319" s="146"/>
      <c r="D319" s="147" t="s">
        <v>159</v>
      </c>
      <c r="E319" s="148" t="s">
        <v>1</v>
      </c>
      <c r="F319" s="149" t="s">
        <v>169</v>
      </c>
      <c r="H319" s="150">
        <v>3</v>
      </c>
      <c r="I319" s="151"/>
      <c r="L319" s="146"/>
      <c r="M319" s="152"/>
      <c r="T319" s="153"/>
      <c r="AT319" s="148" t="s">
        <v>159</v>
      </c>
      <c r="AU319" s="148" t="s">
        <v>88</v>
      </c>
      <c r="AV319" s="12" t="s">
        <v>88</v>
      </c>
      <c r="AW319" s="12" t="s">
        <v>33</v>
      </c>
      <c r="AX319" s="12" t="s">
        <v>78</v>
      </c>
      <c r="AY319" s="148" t="s">
        <v>150</v>
      </c>
    </row>
    <row r="320" spans="2:65" s="13" customFormat="1" ht="11.25">
      <c r="B320" s="154"/>
      <c r="D320" s="147" t="s">
        <v>159</v>
      </c>
      <c r="E320" s="155" t="s">
        <v>1</v>
      </c>
      <c r="F320" s="156" t="s">
        <v>164</v>
      </c>
      <c r="H320" s="157">
        <v>3</v>
      </c>
      <c r="I320" s="158"/>
      <c r="L320" s="154"/>
      <c r="M320" s="159"/>
      <c r="T320" s="160"/>
      <c r="AT320" s="155" t="s">
        <v>159</v>
      </c>
      <c r="AU320" s="155" t="s">
        <v>88</v>
      </c>
      <c r="AV320" s="13" t="s">
        <v>157</v>
      </c>
      <c r="AW320" s="13" t="s">
        <v>33</v>
      </c>
      <c r="AX320" s="13" t="s">
        <v>86</v>
      </c>
      <c r="AY320" s="155" t="s">
        <v>150</v>
      </c>
    </row>
    <row r="321" spans="2:65" s="1" customFormat="1" ht="24.2" customHeight="1">
      <c r="B321" s="31"/>
      <c r="C321" s="132" t="s">
        <v>420</v>
      </c>
      <c r="D321" s="132" t="s">
        <v>153</v>
      </c>
      <c r="E321" s="133" t="s">
        <v>421</v>
      </c>
      <c r="F321" s="134" t="s">
        <v>422</v>
      </c>
      <c r="G321" s="135" t="s">
        <v>167</v>
      </c>
      <c r="H321" s="136">
        <v>2</v>
      </c>
      <c r="I321" s="137"/>
      <c r="J321" s="138">
        <f>ROUND(I321*H321,2)</f>
        <v>0</v>
      </c>
      <c r="K321" s="139"/>
      <c r="L321" s="31"/>
      <c r="M321" s="140" t="s">
        <v>1</v>
      </c>
      <c r="N321" s="141" t="s">
        <v>43</v>
      </c>
      <c r="P321" s="142">
        <f>O321*H321</f>
        <v>0</v>
      </c>
      <c r="Q321" s="142">
        <v>0</v>
      </c>
      <c r="R321" s="142">
        <f>Q321*H321</f>
        <v>0</v>
      </c>
      <c r="S321" s="142">
        <v>2.8000000000000001E-2</v>
      </c>
      <c r="T321" s="143">
        <f>S321*H321</f>
        <v>5.6000000000000001E-2</v>
      </c>
      <c r="AR321" s="144" t="s">
        <v>243</v>
      </c>
      <c r="AT321" s="144" t="s">
        <v>153</v>
      </c>
      <c r="AU321" s="144" t="s">
        <v>88</v>
      </c>
      <c r="AY321" s="16" t="s">
        <v>150</v>
      </c>
      <c r="BE321" s="145">
        <f>IF(N321="základní",J321,0)</f>
        <v>0</v>
      </c>
      <c r="BF321" s="145">
        <f>IF(N321="snížená",J321,0)</f>
        <v>0</v>
      </c>
      <c r="BG321" s="145">
        <f>IF(N321="zákl. přenesená",J321,0)</f>
        <v>0</v>
      </c>
      <c r="BH321" s="145">
        <f>IF(N321="sníž. přenesená",J321,0)</f>
        <v>0</v>
      </c>
      <c r="BI321" s="145">
        <f>IF(N321="nulová",J321,0)</f>
        <v>0</v>
      </c>
      <c r="BJ321" s="16" t="s">
        <v>86</v>
      </c>
      <c r="BK321" s="145">
        <f>ROUND(I321*H321,2)</f>
        <v>0</v>
      </c>
      <c r="BL321" s="16" t="s">
        <v>243</v>
      </c>
      <c r="BM321" s="144" t="s">
        <v>423</v>
      </c>
    </row>
    <row r="322" spans="2:65" s="12" customFormat="1" ht="11.25">
      <c r="B322" s="146"/>
      <c r="D322" s="147" t="s">
        <v>159</v>
      </c>
      <c r="E322" s="148" t="s">
        <v>1</v>
      </c>
      <c r="F322" s="149" t="s">
        <v>424</v>
      </c>
      <c r="H322" s="150">
        <v>2</v>
      </c>
      <c r="I322" s="151"/>
      <c r="L322" s="146"/>
      <c r="M322" s="152"/>
      <c r="T322" s="153"/>
      <c r="AT322" s="148" t="s">
        <v>159</v>
      </c>
      <c r="AU322" s="148" t="s">
        <v>88</v>
      </c>
      <c r="AV322" s="12" t="s">
        <v>88</v>
      </c>
      <c r="AW322" s="12" t="s">
        <v>33</v>
      </c>
      <c r="AX322" s="12" t="s">
        <v>78</v>
      </c>
      <c r="AY322" s="148" t="s">
        <v>150</v>
      </c>
    </row>
    <row r="323" spans="2:65" s="13" customFormat="1" ht="11.25">
      <c r="B323" s="154"/>
      <c r="D323" s="147" t="s">
        <v>159</v>
      </c>
      <c r="E323" s="155" t="s">
        <v>1</v>
      </c>
      <c r="F323" s="156" t="s">
        <v>164</v>
      </c>
      <c r="H323" s="157">
        <v>2</v>
      </c>
      <c r="I323" s="158"/>
      <c r="L323" s="154"/>
      <c r="M323" s="159"/>
      <c r="T323" s="160"/>
      <c r="AT323" s="155" t="s">
        <v>159</v>
      </c>
      <c r="AU323" s="155" t="s">
        <v>88</v>
      </c>
      <c r="AV323" s="13" t="s">
        <v>157</v>
      </c>
      <c r="AW323" s="13" t="s">
        <v>33</v>
      </c>
      <c r="AX323" s="13" t="s">
        <v>86</v>
      </c>
      <c r="AY323" s="155" t="s">
        <v>150</v>
      </c>
    </row>
    <row r="324" spans="2:65" s="1" customFormat="1" ht="24.2" customHeight="1">
      <c r="B324" s="31"/>
      <c r="C324" s="132" t="s">
        <v>425</v>
      </c>
      <c r="D324" s="132" t="s">
        <v>153</v>
      </c>
      <c r="E324" s="133" t="s">
        <v>426</v>
      </c>
      <c r="F324" s="134" t="s">
        <v>427</v>
      </c>
      <c r="G324" s="135" t="s">
        <v>356</v>
      </c>
      <c r="H324" s="178"/>
      <c r="I324" s="137"/>
      <c r="J324" s="138">
        <f>ROUND(I324*H324,2)</f>
        <v>0</v>
      </c>
      <c r="K324" s="139"/>
      <c r="L324" s="31"/>
      <c r="M324" s="140" t="s">
        <v>1</v>
      </c>
      <c r="N324" s="141" t="s">
        <v>43</v>
      </c>
      <c r="P324" s="142">
        <f>O324*H324</f>
        <v>0</v>
      </c>
      <c r="Q324" s="142">
        <v>0</v>
      </c>
      <c r="R324" s="142">
        <f>Q324*H324</f>
        <v>0</v>
      </c>
      <c r="S324" s="142">
        <v>0</v>
      </c>
      <c r="T324" s="143">
        <f>S324*H324</f>
        <v>0</v>
      </c>
      <c r="AR324" s="144" t="s">
        <v>243</v>
      </c>
      <c r="AT324" s="144" t="s">
        <v>153</v>
      </c>
      <c r="AU324" s="144" t="s">
        <v>88</v>
      </c>
      <c r="AY324" s="16" t="s">
        <v>150</v>
      </c>
      <c r="BE324" s="145">
        <f>IF(N324="základní",J324,0)</f>
        <v>0</v>
      </c>
      <c r="BF324" s="145">
        <f>IF(N324="snížená",J324,0)</f>
        <v>0</v>
      </c>
      <c r="BG324" s="145">
        <f>IF(N324="zákl. přenesená",J324,0)</f>
        <v>0</v>
      </c>
      <c r="BH324" s="145">
        <f>IF(N324="sníž. přenesená",J324,0)</f>
        <v>0</v>
      </c>
      <c r="BI324" s="145">
        <f>IF(N324="nulová",J324,0)</f>
        <v>0</v>
      </c>
      <c r="BJ324" s="16" t="s">
        <v>86</v>
      </c>
      <c r="BK324" s="145">
        <f>ROUND(I324*H324,2)</f>
        <v>0</v>
      </c>
      <c r="BL324" s="16" t="s">
        <v>243</v>
      </c>
      <c r="BM324" s="144" t="s">
        <v>428</v>
      </c>
    </row>
    <row r="325" spans="2:65" s="11" customFormat="1" ht="22.9" customHeight="1">
      <c r="B325" s="120"/>
      <c r="D325" s="121" t="s">
        <v>77</v>
      </c>
      <c r="E325" s="130" t="s">
        <v>429</v>
      </c>
      <c r="F325" s="130" t="s">
        <v>430</v>
      </c>
      <c r="I325" s="123"/>
      <c r="J325" s="131">
        <f>BK325</f>
        <v>0</v>
      </c>
      <c r="L325" s="120"/>
      <c r="M325" s="125"/>
      <c r="P325" s="126">
        <f>SUM(P326:P343)</f>
        <v>0</v>
      </c>
      <c r="R325" s="126">
        <f>SUM(R326:R343)</f>
        <v>2.8115762000000002</v>
      </c>
      <c r="T325" s="127">
        <f>SUM(T326:T343)</f>
        <v>0</v>
      </c>
      <c r="AR325" s="121" t="s">
        <v>88</v>
      </c>
      <c r="AT325" s="128" t="s">
        <v>77</v>
      </c>
      <c r="AU325" s="128" t="s">
        <v>86</v>
      </c>
      <c r="AY325" s="121" t="s">
        <v>150</v>
      </c>
      <c r="BK325" s="129">
        <f>SUM(BK326:BK343)</f>
        <v>0</v>
      </c>
    </row>
    <row r="326" spans="2:65" s="1" customFormat="1" ht="16.5" customHeight="1">
      <c r="B326" s="31"/>
      <c r="C326" s="132" t="s">
        <v>431</v>
      </c>
      <c r="D326" s="132" t="s">
        <v>153</v>
      </c>
      <c r="E326" s="133" t="s">
        <v>432</v>
      </c>
      <c r="F326" s="134" t="s">
        <v>433</v>
      </c>
      <c r="G326" s="135" t="s">
        <v>190</v>
      </c>
      <c r="H326" s="136">
        <v>71.724000000000004</v>
      </c>
      <c r="I326" s="137"/>
      <c r="J326" s="138">
        <f>ROUND(I326*H326,2)</f>
        <v>0</v>
      </c>
      <c r="K326" s="139"/>
      <c r="L326" s="31"/>
      <c r="M326" s="140" t="s">
        <v>1</v>
      </c>
      <c r="N326" s="141" t="s">
        <v>43</v>
      </c>
      <c r="P326" s="142">
        <f>O326*H326</f>
        <v>0</v>
      </c>
      <c r="Q326" s="142">
        <v>0</v>
      </c>
      <c r="R326" s="142">
        <f>Q326*H326</f>
        <v>0</v>
      </c>
      <c r="S326" s="142">
        <v>0</v>
      </c>
      <c r="T326" s="143">
        <f>S326*H326</f>
        <v>0</v>
      </c>
      <c r="AR326" s="144" t="s">
        <v>243</v>
      </c>
      <c r="AT326" s="144" t="s">
        <v>153</v>
      </c>
      <c r="AU326" s="144" t="s">
        <v>88</v>
      </c>
      <c r="AY326" s="16" t="s">
        <v>150</v>
      </c>
      <c r="BE326" s="145">
        <f>IF(N326="základní",J326,0)</f>
        <v>0</v>
      </c>
      <c r="BF326" s="145">
        <f>IF(N326="snížená",J326,0)</f>
        <v>0</v>
      </c>
      <c r="BG326" s="145">
        <f>IF(N326="zákl. přenesená",J326,0)</f>
        <v>0</v>
      </c>
      <c r="BH326" s="145">
        <f>IF(N326="sníž. přenesená",J326,0)</f>
        <v>0</v>
      </c>
      <c r="BI326" s="145">
        <f>IF(N326="nulová",J326,0)</f>
        <v>0</v>
      </c>
      <c r="BJ326" s="16" t="s">
        <v>86</v>
      </c>
      <c r="BK326" s="145">
        <f>ROUND(I326*H326,2)</f>
        <v>0</v>
      </c>
      <c r="BL326" s="16" t="s">
        <v>243</v>
      </c>
      <c r="BM326" s="144" t="s">
        <v>434</v>
      </c>
    </row>
    <row r="327" spans="2:65" s="12" customFormat="1" ht="11.25">
      <c r="B327" s="146"/>
      <c r="D327" s="147" t="s">
        <v>159</v>
      </c>
      <c r="E327" s="148" t="s">
        <v>1</v>
      </c>
      <c r="F327" s="149" t="s">
        <v>249</v>
      </c>
      <c r="H327" s="150">
        <v>64.69</v>
      </c>
      <c r="I327" s="151"/>
      <c r="L327" s="146"/>
      <c r="M327" s="152"/>
      <c r="T327" s="153"/>
      <c r="AT327" s="148" t="s">
        <v>159</v>
      </c>
      <c r="AU327" s="148" t="s">
        <v>88</v>
      </c>
      <c r="AV327" s="12" t="s">
        <v>88</v>
      </c>
      <c r="AW327" s="12" t="s">
        <v>33</v>
      </c>
      <c r="AX327" s="12" t="s">
        <v>78</v>
      </c>
      <c r="AY327" s="148" t="s">
        <v>150</v>
      </c>
    </row>
    <row r="328" spans="2:65" s="12" customFormat="1" ht="11.25">
      <c r="B328" s="146"/>
      <c r="D328" s="147" t="s">
        <v>159</v>
      </c>
      <c r="E328" s="148" t="s">
        <v>1</v>
      </c>
      <c r="F328" s="149" t="s">
        <v>250</v>
      </c>
      <c r="H328" s="150">
        <v>4.46</v>
      </c>
      <c r="I328" s="151"/>
      <c r="L328" s="146"/>
      <c r="M328" s="152"/>
      <c r="T328" s="153"/>
      <c r="AT328" s="148" t="s">
        <v>159</v>
      </c>
      <c r="AU328" s="148" t="s">
        <v>88</v>
      </c>
      <c r="AV328" s="12" t="s">
        <v>88</v>
      </c>
      <c r="AW328" s="12" t="s">
        <v>33</v>
      </c>
      <c r="AX328" s="12" t="s">
        <v>78</v>
      </c>
      <c r="AY328" s="148" t="s">
        <v>150</v>
      </c>
    </row>
    <row r="329" spans="2:65" s="12" customFormat="1" ht="11.25">
      <c r="B329" s="146"/>
      <c r="D329" s="147" t="s">
        <v>159</v>
      </c>
      <c r="E329" s="148" t="s">
        <v>1</v>
      </c>
      <c r="F329" s="149" t="s">
        <v>251</v>
      </c>
      <c r="H329" s="150">
        <v>2.5739999999999998</v>
      </c>
      <c r="I329" s="151"/>
      <c r="L329" s="146"/>
      <c r="M329" s="152"/>
      <c r="T329" s="153"/>
      <c r="AT329" s="148" t="s">
        <v>159</v>
      </c>
      <c r="AU329" s="148" t="s">
        <v>88</v>
      </c>
      <c r="AV329" s="12" t="s">
        <v>88</v>
      </c>
      <c r="AW329" s="12" t="s">
        <v>33</v>
      </c>
      <c r="AX329" s="12" t="s">
        <v>78</v>
      </c>
      <c r="AY329" s="148" t="s">
        <v>150</v>
      </c>
    </row>
    <row r="330" spans="2:65" s="13" customFormat="1" ht="11.25">
      <c r="B330" s="154"/>
      <c r="D330" s="147" t="s">
        <v>159</v>
      </c>
      <c r="E330" s="155" t="s">
        <v>1</v>
      </c>
      <c r="F330" s="156" t="s">
        <v>164</v>
      </c>
      <c r="H330" s="157">
        <v>71.72399999999999</v>
      </c>
      <c r="I330" s="158"/>
      <c r="L330" s="154"/>
      <c r="M330" s="159"/>
      <c r="T330" s="160"/>
      <c r="AT330" s="155" t="s">
        <v>159</v>
      </c>
      <c r="AU330" s="155" t="s">
        <v>88</v>
      </c>
      <c r="AV330" s="13" t="s">
        <v>157</v>
      </c>
      <c r="AW330" s="13" t="s">
        <v>33</v>
      </c>
      <c r="AX330" s="13" t="s">
        <v>86</v>
      </c>
      <c r="AY330" s="155" t="s">
        <v>150</v>
      </c>
    </row>
    <row r="331" spans="2:65" s="1" customFormat="1" ht="16.5" customHeight="1">
      <c r="B331" s="31"/>
      <c r="C331" s="132" t="s">
        <v>435</v>
      </c>
      <c r="D331" s="132" t="s">
        <v>153</v>
      </c>
      <c r="E331" s="133" t="s">
        <v>436</v>
      </c>
      <c r="F331" s="134" t="s">
        <v>437</v>
      </c>
      <c r="G331" s="135" t="s">
        <v>190</v>
      </c>
      <c r="H331" s="136">
        <v>71.724000000000004</v>
      </c>
      <c r="I331" s="137"/>
      <c r="J331" s="138">
        <f>ROUND(I331*H331,2)</f>
        <v>0</v>
      </c>
      <c r="K331" s="139"/>
      <c r="L331" s="31"/>
      <c r="M331" s="140" t="s">
        <v>1</v>
      </c>
      <c r="N331" s="141" t="s">
        <v>43</v>
      </c>
      <c r="P331" s="142">
        <f>O331*H331</f>
        <v>0</v>
      </c>
      <c r="Q331" s="142">
        <v>2.9999999999999997E-4</v>
      </c>
      <c r="R331" s="142">
        <f>Q331*H331</f>
        <v>2.15172E-2</v>
      </c>
      <c r="S331" s="142">
        <v>0</v>
      </c>
      <c r="T331" s="143">
        <f>S331*H331</f>
        <v>0</v>
      </c>
      <c r="AR331" s="144" t="s">
        <v>243</v>
      </c>
      <c r="AT331" s="144" t="s">
        <v>153</v>
      </c>
      <c r="AU331" s="144" t="s">
        <v>88</v>
      </c>
      <c r="AY331" s="16" t="s">
        <v>150</v>
      </c>
      <c r="BE331" s="145">
        <f>IF(N331="základní",J331,0)</f>
        <v>0</v>
      </c>
      <c r="BF331" s="145">
        <f>IF(N331="snížená",J331,0)</f>
        <v>0</v>
      </c>
      <c r="BG331" s="145">
        <f>IF(N331="zákl. přenesená",J331,0)</f>
        <v>0</v>
      </c>
      <c r="BH331" s="145">
        <f>IF(N331="sníž. přenesená",J331,0)</f>
        <v>0</v>
      </c>
      <c r="BI331" s="145">
        <f>IF(N331="nulová",J331,0)</f>
        <v>0</v>
      </c>
      <c r="BJ331" s="16" t="s">
        <v>86</v>
      </c>
      <c r="BK331" s="145">
        <f>ROUND(I331*H331,2)</f>
        <v>0</v>
      </c>
      <c r="BL331" s="16" t="s">
        <v>243</v>
      </c>
      <c r="BM331" s="144" t="s">
        <v>438</v>
      </c>
    </row>
    <row r="332" spans="2:65" s="12" customFormat="1" ht="11.25">
      <c r="B332" s="146"/>
      <c r="D332" s="147" t="s">
        <v>159</v>
      </c>
      <c r="E332" s="148" t="s">
        <v>1</v>
      </c>
      <c r="F332" s="149" t="s">
        <v>249</v>
      </c>
      <c r="H332" s="150">
        <v>64.69</v>
      </c>
      <c r="I332" s="151"/>
      <c r="L332" s="146"/>
      <c r="M332" s="152"/>
      <c r="T332" s="153"/>
      <c r="AT332" s="148" t="s">
        <v>159</v>
      </c>
      <c r="AU332" s="148" t="s">
        <v>88</v>
      </c>
      <c r="AV332" s="12" t="s">
        <v>88</v>
      </c>
      <c r="AW332" s="12" t="s">
        <v>33</v>
      </c>
      <c r="AX332" s="12" t="s">
        <v>78</v>
      </c>
      <c r="AY332" s="148" t="s">
        <v>150</v>
      </c>
    </row>
    <row r="333" spans="2:65" s="12" customFormat="1" ht="11.25">
      <c r="B333" s="146"/>
      <c r="D333" s="147" t="s">
        <v>159</v>
      </c>
      <c r="E333" s="148" t="s">
        <v>1</v>
      </c>
      <c r="F333" s="149" t="s">
        <v>250</v>
      </c>
      <c r="H333" s="150">
        <v>4.46</v>
      </c>
      <c r="I333" s="151"/>
      <c r="L333" s="146"/>
      <c r="M333" s="152"/>
      <c r="T333" s="153"/>
      <c r="AT333" s="148" t="s">
        <v>159</v>
      </c>
      <c r="AU333" s="148" t="s">
        <v>88</v>
      </c>
      <c r="AV333" s="12" t="s">
        <v>88</v>
      </c>
      <c r="AW333" s="12" t="s">
        <v>33</v>
      </c>
      <c r="AX333" s="12" t="s">
        <v>78</v>
      </c>
      <c r="AY333" s="148" t="s">
        <v>150</v>
      </c>
    </row>
    <row r="334" spans="2:65" s="12" customFormat="1" ht="11.25">
      <c r="B334" s="146"/>
      <c r="D334" s="147" t="s">
        <v>159</v>
      </c>
      <c r="E334" s="148" t="s">
        <v>1</v>
      </c>
      <c r="F334" s="149" t="s">
        <v>251</v>
      </c>
      <c r="H334" s="150">
        <v>2.5739999999999998</v>
      </c>
      <c r="I334" s="151"/>
      <c r="L334" s="146"/>
      <c r="M334" s="152"/>
      <c r="T334" s="153"/>
      <c r="AT334" s="148" t="s">
        <v>159</v>
      </c>
      <c r="AU334" s="148" t="s">
        <v>88</v>
      </c>
      <c r="AV334" s="12" t="s">
        <v>88</v>
      </c>
      <c r="AW334" s="12" t="s">
        <v>33</v>
      </c>
      <c r="AX334" s="12" t="s">
        <v>78</v>
      </c>
      <c r="AY334" s="148" t="s">
        <v>150</v>
      </c>
    </row>
    <row r="335" spans="2:65" s="13" customFormat="1" ht="11.25">
      <c r="B335" s="154"/>
      <c r="D335" s="147" t="s">
        <v>159</v>
      </c>
      <c r="E335" s="155" t="s">
        <v>1</v>
      </c>
      <c r="F335" s="156" t="s">
        <v>164</v>
      </c>
      <c r="H335" s="157">
        <v>71.72399999999999</v>
      </c>
      <c r="I335" s="158"/>
      <c r="L335" s="154"/>
      <c r="M335" s="159"/>
      <c r="T335" s="160"/>
      <c r="AT335" s="155" t="s">
        <v>159</v>
      </c>
      <c r="AU335" s="155" t="s">
        <v>88</v>
      </c>
      <c r="AV335" s="13" t="s">
        <v>157</v>
      </c>
      <c r="AW335" s="13" t="s">
        <v>33</v>
      </c>
      <c r="AX335" s="13" t="s">
        <v>86</v>
      </c>
      <c r="AY335" s="155" t="s">
        <v>150</v>
      </c>
    </row>
    <row r="336" spans="2:65" s="1" customFormat="1" ht="33" customHeight="1">
      <c r="B336" s="31"/>
      <c r="C336" s="132" t="s">
        <v>439</v>
      </c>
      <c r="D336" s="132" t="s">
        <v>153</v>
      </c>
      <c r="E336" s="133" t="s">
        <v>440</v>
      </c>
      <c r="F336" s="134" t="s">
        <v>441</v>
      </c>
      <c r="G336" s="135" t="s">
        <v>190</v>
      </c>
      <c r="H336" s="136">
        <v>71.724000000000004</v>
      </c>
      <c r="I336" s="137"/>
      <c r="J336" s="138">
        <f>ROUND(I336*H336,2)</f>
        <v>0</v>
      </c>
      <c r="K336" s="139"/>
      <c r="L336" s="31"/>
      <c r="M336" s="140" t="s">
        <v>1</v>
      </c>
      <c r="N336" s="141" t="s">
        <v>43</v>
      </c>
      <c r="P336" s="142">
        <f>O336*H336</f>
        <v>0</v>
      </c>
      <c r="Q336" s="142">
        <v>8.9999999999999993E-3</v>
      </c>
      <c r="R336" s="142">
        <f>Q336*H336</f>
        <v>0.64551599999999998</v>
      </c>
      <c r="S336" s="142">
        <v>0</v>
      </c>
      <c r="T336" s="143">
        <f>S336*H336</f>
        <v>0</v>
      </c>
      <c r="AR336" s="144" t="s">
        <v>243</v>
      </c>
      <c r="AT336" s="144" t="s">
        <v>153</v>
      </c>
      <c r="AU336" s="144" t="s">
        <v>88</v>
      </c>
      <c r="AY336" s="16" t="s">
        <v>150</v>
      </c>
      <c r="BE336" s="145">
        <f>IF(N336="základní",J336,0)</f>
        <v>0</v>
      </c>
      <c r="BF336" s="145">
        <f>IF(N336="snížená",J336,0)</f>
        <v>0</v>
      </c>
      <c r="BG336" s="145">
        <f>IF(N336="zákl. přenesená",J336,0)</f>
        <v>0</v>
      </c>
      <c r="BH336" s="145">
        <f>IF(N336="sníž. přenesená",J336,0)</f>
        <v>0</v>
      </c>
      <c r="BI336" s="145">
        <f>IF(N336="nulová",J336,0)</f>
        <v>0</v>
      </c>
      <c r="BJ336" s="16" t="s">
        <v>86</v>
      </c>
      <c r="BK336" s="145">
        <f>ROUND(I336*H336,2)</f>
        <v>0</v>
      </c>
      <c r="BL336" s="16" t="s">
        <v>243</v>
      </c>
      <c r="BM336" s="144" t="s">
        <v>442</v>
      </c>
    </row>
    <row r="337" spans="2:65" s="12" customFormat="1" ht="11.25">
      <c r="B337" s="146"/>
      <c r="D337" s="147" t="s">
        <v>159</v>
      </c>
      <c r="E337" s="148" t="s">
        <v>1</v>
      </c>
      <c r="F337" s="149" t="s">
        <v>249</v>
      </c>
      <c r="H337" s="150">
        <v>64.69</v>
      </c>
      <c r="I337" s="151"/>
      <c r="L337" s="146"/>
      <c r="M337" s="152"/>
      <c r="T337" s="153"/>
      <c r="AT337" s="148" t="s">
        <v>159</v>
      </c>
      <c r="AU337" s="148" t="s">
        <v>88</v>
      </c>
      <c r="AV337" s="12" t="s">
        <v>88</v>
      </c>
      <c r="AW337" s="12" t="s">
        <v>33</v>
      </c>
      <c r="AX337" s="12" t="s">
        <v>78</v>
      </c>
      <c r="AY337" s="148" t="s">
        <v>150</v>
      </c>
    </row>
    <row r="338" spans="2:65" s="12" customFormat="1" ht="11.25">
      <c r="B338" s="146"/>
      <c r="D338" s="147" t="s">
        <v>159</v>
      </c>
      <c r="E338" s="148" t="s">
        <v>1</v>
      </c>
      <c r="F338" s="149" t="s">
        <v>250</v>
      </c>
      <c r="H338" s="150">
        <v>4.46</v>
      </c>
      <c r="I338" s="151"/>
      <c r="L338" s="146"/>
      <c r="M338" s="152"/>
      <c r="T338" s="153"/>
      <c r="AT338" s="148" t="s">
        <v>159</v>
      </c>
      <c r="AU338" s="148" t="s">
        <v>88</v>
      </c>
      <c r="AV338" s="12" t="s">
        <v>88</v>
      </c>
      <c r="AW338" s="12" t="s">
        <v>33</v>
      </c>
      <c r="AX338" s="12" t="s">
        <v>78</v>
      </c>
      <c r="AY338" s="148" t="s">
        <v>150</v>
      </c>
    </row>
    <row r="339" spans="2:65" s="12" customFormat="1" ht="11.25">
      <c r="B339" s="146"/>
      <c r="D339" s="147" t="s">
        <v>159</v>
      </c>
      <c r="E339" s="148" t="s">
        <v>1</v>
      </c>
      <c r="F339" s="149" t="s">
        <v>251</v>
      </c>
      <c r="H339" s="150">
        <v>2.5739999999999998</v>
      </c>
      <c r="I339" s="151"/>
      <c r="L339" s="146"/>
      <c r="M339" s="152"/>
      <c r="T339" s="153"/>
      <c r="AT339" s="148" t="s">
        <v>159</v>
      </c>
      <c r="AU339" s="148" t="s">
        <v>88</v>
      </c>
      <c r="AV339" s="12" t="s">
        <v>88</v>
      </c>
      <c r="AW339" s="12" t="s">
        <v>33</v>
      </c>
      <c r="AX339" s="12" t="s">
        <v>78</v>
      </c>
      <c r="AY339" s="148" t="s">
        <v>150</v>
      </c>
    </row>
    <row r="340" spans="2:65" s="13" customFormat="1" ht="11.25">
      <c r="B340" s="154"/>
      <c r="D340" s="147" t="s">
        <v>159</v>
      </c>
      <c r="E340" s="155" t="s">
        <v>1</v>
      </c>
      <c r="F340" s="156" t="s">
        <v>164</v>
      </c>
      <c r="H340" s="157">
        <v>71.72399999999999</v>
      </c>
      <c r="I340" s="158"/>
      <c r="L340" s="154"/>
      <c r="M340" s="159"/>
      <c r="T340" s="160"/>
      <c r="AT340" s="155" t="s">
        <v>159</v>
      </c>
      <c r="AU340" s="155" t="s">
        <v>88</v>
      </c>
      <c r="AV340" s="13" t="s">
        <v>157</v>
      </c>
      <c r="AW340" s="13" t="s">
        <v>33</v>
      </c>
      <c r="AX340" s="13" t="s">
        <v>86</v>
      </c>
      <c r="AY340" s="155" t="s">
        <v>150</v>
      </c>
    </row>
    <row r="341" spans="2:65" s="1" customFormat="1" ht="33" customHeight="1">
      <c r="B341" s="31"/>
      <c r="C341" s="167" t="s">
        <v>443</v>
      </c>
      <c r="D341" s="167" t="s">
        <v>181</v>
      </c>
      <c r="E341" s="168" t="s">
        <v>444</v>
      </c>
      <c r="F341" s="169" t="s">
        <v>445</v>
      </c>
      <c r="G341" s="170" t="s">
        <v>190</v>
      </c>
      <c r="H341" s="171">
        <v>93.241</v>
      </c>
      <c r="I341" s="172"/>
      <c r="J341" s="173">
        <f>ROUND(I341*H341,2)</f>
        <v>0</v>
      </c>
      <c r="K341" s="174"/>
      <c r="L341" s="175"/>
      <c r="M341" s="176" t="s">
        <v>1</v>
      </c>
      <c r="N341" s="177" t="s">
        <v>43</v>
      </c>
      <c r="P341" s="142">
        <f>O341*H341</f>
        <v>0</v>
      </c>
      <c r="Q341" s="142">
        <v>2.3E-2</v>
      </c>
      <c r="R341" s="142">
        <f>Q341*H341</f>
        <v>2.1445430000000001</v>
      </c>
      <c r="S341" s="142">
        <v>0</v>
      </c>
      <c r="T341" s="143">
        <f>S341*H341</f>
        <v>0</v>
      </c>
      <c r="AR341" s="144" t="s">
        <v>335</v>
      </c>
      <c r="AT341" s="144" t="s">
        <v>181</v>
      </c>
      <c r="AU341" s="144" t="s">
        <v>88</v>
      </c>
      <c r="AY341" s="16" t="s">
        <v>150</v>
      </c>
      <c r="BE341" s="145">
        <f>IF(N341="základní",J341,0)</f>
        <v>0</v>
      </c>
      <c r="BF341" s="145">
        <f>IF(N341="snížená",J341,0)</f>
        <v>0</v>
      </c>
      <c r="BG341" s="145">
        <f>IF(N341="zákl. přenesená",J341,0)</f>
        <v>0</v>
      </c>
      <c r="BH341" s="145">
        <f>IF(N341="sníž. přenesená",J341,0)</f>
        <v>0</v>
      </c>
      <c r="BI341" s="145">
        <f>IF(N341="nulová",J341,0)</f>
        <v>0</v>
      </c>
      <c r="BJ341" s="16" t="s">
        <v>86</v>
      </c>
      <c r="BK341" s="145">
        <f>ROUND(I341*H341,2)</f>
        <v>0</v>
      </c>
      <c r="BL341" s="16" t="s">
        <v>243</v>
      </c>
      <c r="BM341" s="144" t="s">
        <v>446</v>
      </c>
    </row>
    <row r="342" spans="2:65" s="12" customFormat="1" ht="11.25">
      <c r="B342" s="146"/>
      <c r="D342" s="147" t="s">
        <v>159</v>
      </c>
      <c r="F342" s="149" t="s">
        <v>447</v>
      </c>
      <c r="H342" s="150">
        <v>93.241</v>
      </c>
      <c r="I342" s="151"/>
      <c r="L342" s="146"/>
      <c r="M342" s="152"/>
      <c r="T342" s="153"/>
      <c r="AT342" s="148" t="s">
        <v>159</v>
      </c>
      <c r="AU342" s="148" t="s">
        <v>88</v>
      </c>
      <c r="AV342" s="12" t="s">
        <v>88</v>
      </c>
      <c r="AW342" s="12" t="s">
        <v>4</v>
      </c>
      <c r="AX342" s="12" t="s">
        <v>86</v>
      </c>
      <c r="AY342" s="148" t="s">
        <v>150</v>
      </c>
    </row>
    <row r="343" spans="2:65" s="1" customFormat="1" ht="21.75" customHeight="1">
      <c r="B343" s="31"/>
      <c r="C343" s="132" t="s">
        <v>448</v>
      </c>
      <c r="D343" s="132" t="s">
        <v>153</v>
      </c>
      <c r="E343" s="133" t="s">
        <v>449</v>
      </c>
      <c r="F343" s="134" t="s">
        <v>450</v>
      </c>
      <c r="G343" s="135" t="s">
        <v>356</v>
      </c>
      <c r="H343" s="178"/>
      <c r="I343" s="137"/>
      <c r="J343" s="138">
        <f>ROUND(I343*H343,2)</f>
        <v>0</v>
      </c>
      <c r="K343" s="139"/>
      <c r="L343" s="31"/>
      <c r="M343" s="140" t="s">
        <v>1</v>
      </c>
      <c r="N343" s="141" t="s">
        <v>43</v>
      </c>
      <c r="P343" s="142">
        <f>O343*H343</f>
        <v>0</v>
      </c>
      <c r="Q343" s="142">
        <v>0</v>
      </c>
      <c r="R343" s="142">
        <f>Q343*H343</f>
        <v>0</v>
      </c>
      <c r="S343" s="142">
        <v>0</v>
      </c>
      <c r="T343" s="143">
        <f>S343*H343</f>
        <v>0</v>
      </c>
      <c r="AR343" s="144" t="s">
        <v>243</v>
      </c>
      <c r="AT343" s="144" t="s">
        <v>153</v>
      </c>
      <c r="AU343" s="144" t="s">
        <v>88</v>
      </c>
      <c r="AY343" s="16" t="s">
        <v>150</v>
      </c>
      <c r="BE343" s="145">
        <f>IF(N343="základní",J343,0)</f>
        <v>0</v>
      </c>
      <c r="BF343" s="145">
        <f>IF(N343="snížená",J343,0)</f>
        <v>0</v>
      </c>
      <c r="BG343" s="145">
        <f>IF(N343="zákl. přenesená",J343,0)</f>
        <v>0</v>
      </c>
      <c r="BH343" s="145">
        <f>IF(N343="sníž. přenesená",J343,0)</f>
        <v>0</v>
      </c>
      <c r="BI343" s="145">
        <f>IF(N343="nulová",J343,0)</f>
        <v>0</v>
      </c>
      <c r="BJ343" s="16" t="s">
        <v>86</v>
      </c>
      <c r="BK343" s="145">
        <f>ROUND(I343*H343,2)</f>
        <v>0</v>
      </c>
      <c r="BL343" s="16" t="s">
        <v>243</v>
      </c>
      <c r="BM343" s="144" t="s">
        <v>451</v>
      </c>
    </row>
    <row r="344" spans="2:65" s="11" customFormat="1" ht="22.9" customHeight="1">
      <c r="B344" s="120"/>
      <c r="D344" s="121" t="s">
        <v>77</v>
      </c>
      <c r="E344" s="130" t="s">
        <v>452</v>
      </c>
      <c r="F344" s="130" t="s">
        <v>453</v>
      </c>
      <c r="I344" s="123"/>
      <c r="J344" s="131">
        <f>BK344</f>
        <v>0</v>
      </c>
      <c r="L344" s="120"/>
      <c r="M344" s="125"/>
      <c r="P344" s="126">
        <f>SUM(P345:P350)</f>
        <v>0</v>
      </c>
      <c r="R344" s="126">
        <f>SUM(R345:R350)</f>
        <v>0.54366791999999997</v>
      </c>
      <c r="T344" s="127">
        <f>SUM(T345:T350)</f>
        <v>0</v>
      </c>
      <c r="AR344" s="121" t="s">
        <v>88</v>
      </c>
      <c r="AT344" s="128" t="s">
        <v>77</v>
      </c>
      <c r="AU344" s="128" t="s">
        <v>86</v>
      </c>
      <c r="AY344" s="121" t="s">
        <v>150</v>
      </c>
      <c r="BK344" s="129">
        <f>SUM(BK345:BK350)</f>
        <v>0</v>
      </c>
    </row>
    <row r="345" spans="2:65" s="1" customFormat="1" ht="33" customHeight="1">
      <c r="B345" s="31"/>
      <c r="C345" s="132" t="s">
        <v>454</v>
      </c>
      <c r="D345" s="132" t="s">
        <v>153</v>
      </c>
      <c r="E345" s="133" t="s">
        <v>455</v>
      </c>
      <c r="F345" s="134" t="s">
        <v>456</v>
      </c>
      <c r="G345" s="135" t="s">
        <v>190</v>
      </c>
      <c r="H345" s="136">
        <v>71.724000000000004</v>
      </c>
      <c r="I345" s="137"/>
      <c r="J345" s="138">
        <f>ROUND(I345*H345,2)</f>
        <v>0</v>
      </c>
      <c r="K345" s="139"/>
      <c r="L345" s="31"/>
      <c r="M345" s="140" t="s">
        <v>1</v>
      </c>
      <c r="N345" s="141" t="s">
        <v>43</v>
      </c>
      <c r="P345" s="142">
        <f>O345*H345</f>
        <v>0</v>
      </c>
      <c r="Q345" s="142">
        <v>7.5799999999999999E-3</v>
      </c>
      <c r="R345" s="142">
        <f>Q345*H345</f>
        <v>0.54366791999999997</v>
      </c>
      <c r="S345" s="142">
        <v>0</v>
      </c>
      <c r="T345" s="143">
        <f>S345*H345</f>
        <v>0</v>
      </c>
      <c r="AR345" s="144" t="s">
        <v>243</v>
      </c>
      <c r="AT345" s="144" t="s">
        <v>153</v>
      </c>
      <c r="AU345" s="144" t="s">
        <v>88</v>
      </c>
      <c r="AY345" s="16" t="s">
        <v>150</v>
      </c>
      <c r="BE345" s="145">
        <f>IF(N345="základní",J345,0)</f>
        <v>0</v>
      </c>
      <c r="BF345" s="145">
        <f>IF(N345="snížená",J345,0)</f>
        <v>0</v>
      </c>
      <c r="BG345" s="145">
        <f>IF(N345="zákl. přenesená",J345,0)</f>
        <v>0</v>
      </c>
      <c r="BH345" s="145">
        <f>IF(N345="sníž. přenesená",J345,0)</f>
        <v>0</v>
      </c>
      <c r="BI345" s="145">
        <f>IF(N345="nulová",J345,0)</f>
        <v>0</v>
      </c>
      <c r="BJ345" s="16" t="s">
        <v>86</v>
      </c>
      <c r="BK345" s="145">
        <f>ROUND(I345*H345,2)</f>
        <v>0</v>
      </c>
      <c r="BL345" s="16" t="s">
        <v>243</v>
      </c>
      <c r="BM345" s="144" t="s">
        <v>457</v>
      </c>
    </row>
    <row r="346" spans="2:65" s="12" customFormat="1" ht="11.25">
      <c r="B346" s="146"/>
      <c r="D346" s="147" t="s">
        <v>159</v>
      </c>
      <c r="E346" s="148" t="s">
        <v>1</v>
      </c>
      <c r="F346" s="149" t="s">
        <v>249</v>
      </c>
      <c r="H346" s="150">
        <v>64.69</v>
      </c>
      <c r="I346" s="151"/>
      <c r="L346" s="146"/>
      <c r="M346" s="152"/>
      <c r="T346" s="153"/>
      <c r="AT346" s="148" t="s">
        <v>159</v>
      </c>
      <c r="AU346" s="148" t="s">
        <v>88</v>
      </c>
      <c r="AV346" s="12" t="s">
        <v>88</v>
      </c>
      <c r="AW346" s="12" t="s">
        <v>33</v>
      </c>
      <c r="AX346" s="12" t="s">
        <v>78</v>
      </c>
      <c r="AY346" s="148" t="s">
        <v>150</v>
      </c>
    </row>
    <row r="347" spans="2:65" s="12" customFormat="1" ht="11.25">
      <c r="B347" s="146"/>
      <c r="D347" s="147" t="s">
        <v>159</v>
      </c>
      <c r="E347" s="148" t="s">
        <v>1</v>
      </c>
      <c r="F347" s="149" t="s">
        <v>250</v>
      </c>
      <c r="H347" s="150">
        <v>4.46</v>
      </c>
      <c r="I347" s="151"/>
      <c r="L347" s="146"/>
      <c r="M347" s="152"/>
      <c r="T347" s="153"/>
      <c r="AT347" s="148" t="s">
        <v>159</v>
      </c>
      <c r="AU347" s="148" t="s">
        <v>88</v>
      </c>
      <c r="AV347" s="12" t="s">
        <v>88</v>
      </c>
      <c r="AW347" s="12" t="s">
        <v>33</v>
      </c>
      <c r="AX347" s="12" t="s">
        <v>78</v>
      </c>
      <c r="AY347" s="148" t="s">
        <v>150</v>
      </c>
    </row>
    <row r="348" spans="2:65" s="12" customFormat="1" ht="11.25">
      <c r="B348" s="146"/>
      <c r="D348" s="147" t="s">
        <v>159</v>
      </c>
      <c r="E348" s="148" t="s">
        <v>1</v>
      </c>
      <c r="F348" s="149" t="s">
        <v>251</v>
      </c>
      <c r="H348" s="150">
        <v>2.5739999999999998</v>
      </c>
      <c r="I348" s="151"/>
      <c r="L348" s="146"/>
      <c r="M348" s="152"/>
      <c r="T348" s="153"/>
      <c r="AT348" s="148" t="s">
        <v>159</v>
      </c>
      <c r="AU348" s="148" t="s">
        <v>88</v>
      </c>
      <c r="AV348" s="12" t="s">
        <v>88</v>
      </c>
      <c r="AW348" s="12" t="s">
        <v>33</v>
      </c>
      <c r="AX348" s="12" t="s">
        <v>78</v>
      </c>
      <c r="AY348" s="148" t="s">
        <v>150</v>
      </c>
    </row>
    <row r="349" spans="2:65" s="13" customFormat="1" ht="11.25">
      <c r="B349" s="154"/>
      <c r="D349" s="147" t="s">
        <v>159</v>
      </c>
      <c r="E349" s="155" t="s">
        <v>1</v>
      </c>
      <c r="F349" s="156" t="s">
        <v>164</v>
      </c>
      <c r="H349" s="157">
        <v>71.72399999999999</v>
      </c>
      <c r="I349" s="158"/>
      <c r="L349" s="154"/>
      <c r="M349" s="159"/>
      <c r="T349" s="160"/>
      <c r="AT349" s="155" t="s">
        <v>159</v>
      </c>
      <c r="AU349" s="155" t="s">
        <v>88</v>
      </c>
      <c r="AV349" s="13" t="s">
        <v>157</v>
      </c>
      <c r="AW349" s="13" t="s">
        <v>33</v>
      </c>
      <c r="AX349" s="13" t="s">
        <v>86</v>
      </c>
      <c r="AY349" s="155" t="s">
        <v>150</v>
      </c>
    </row>
    <row r="350" spans="2:65" s="1" customFormat="1" ht="24.2" customHeight="1">
      <c r="B350" s="31"/>
      <c r="C350" s="132" t="s">
        <v>458</v>
      </c>
      <c r="D350" s="132" t="s">
        <v>153</v>
      </c>
      <c r="E350" s="133" t="s">
        <v>459</v>
      </c>
      <c r="F350" s="134" t="s">
        <v>460</v>
      </c>
      <c r="G350" s="135" t="s">
        <v>356</v>
      </c>
      <c r="H350" s="178"/>
      <c r="I350" s="137"/>
      <c r="J350" s="138">
        <f>ROUND(I350*H350,2)</f>
        <v>0</v>
      </c>
      <c r="K350" s="139"/>
      <c r="L350" s="31"/>
      <c r="M350" s="140" t="s">
        <v>1</v>
      </c>
      <c r="N350" s="141" t="s">
        <v>43</v>
      </c>
      <c r="P350" s="142">
        <f>O350*H350</f>
        <v>0</v>
      </c>
      <c r="Q350" s="142">
        <v>0</v>
      </c>
      <c r="R350" s="142">
        <f>Q350*H350</f>
        <v>0</v>
      </c>
      <c r="S350" s="142">
        <v>0</v>
      </c>
      <c r="T350" s="143">
        <f>S350*H350</f>
        <v>0</v>
      </c>
      <c r="AR350" s="144" t="s">
        <v>243</v>
      </c>
      <c r="AT350" s="144" t="s">
        <v>153</v>
      </c>
      <c r="AU350" s="144" t="s">
        <v>88</v>
      </c>
      <c r="AY350" s="16" t="s">
        <v>150</v>
      </c>
      <c r="BE350" s="145">
        <f>IF(N350="základní",J350,0)</f>
        <v>0</v>
      </c>
      <c r="BF350" s="145">
        <f>IF(N350="snížená",J350,0)</f>
        <v>0</v>
      </c>
      <c r="BG350" s="145">
        <f>IF(N350="zákl. přenesená",J350,0)</f>
        <v>0</v>
      </c>
      <c r="BH350" s="145">
        <f>IF(N350="sníž. přenesená",J350,0)</f>
        <v>0</v>
      </c>
      <c r="BI350" s="145">
        <f>IF(N350="nulová",J350,0)</f>
        <v>0</v>
      </c>
      <c r="BJ350" s="16" t="s">
        <v>86</v>
      </c>
      <c r="BK350" s="145">
        <f>ROUND(I350*H350,2)</f>
        <v>0</v>
      </c>
      <c r="BL350" s="16" t="s">
        <v>243</v>
      </c>
      <c r="BM350" s="144" t="s">
        <v>461</v>
      </c>
    </row>
    <row r="351" spans="2:65" s="11" customFormat="1" ht="22.9" customHeight="1">
      <c r="B351" s="120"/>
      <c r="D351" s="121" t="s">
        <v>77</v>
      </c>
      <c r="E351" s="130" t="s">
        <v>462</v>
      </c>
      <c r="F351" s="130" t="s">
        <v>463</v>
      </c>
      <c r="I351" s="123"/>
      <c r="J351" s="131">
        <f>BK351</f>
        <v>0</v>
      </c>
      <c r="L351" s="120"/>
      <c r="M351" s="125"/>
      <c r="P351" s="126">
        <f>SUM(P352:P363)</f>
        <v>0</v>
      </c>
      <c r="R351" s="126">
        <f>SUM(R352:R363)</f>
        <v>6.7308000000000003E-3</v>
      </c>
      <c r="T351" s="127">
        <f>SUM(T352:T363)</f>
        <v>0</v>
      </c>
      <c r="AR351" s="121" t="s">
        <v>88</v>
      </c>
      <c r="AT351" s="128" t="s">
        <v>77</v>
      </c>
      <c r="AU351" s="128" t="s">
        <v>86</v>
      </c>
      <c r="AY351" s="121" t="s">
        <v>150</v>
      </c>
      <c r="BK351" s="129">
        <f>SUM(BK352:BK363)</f>
        <v>0</v>
      </c>
    </row>
    <row r="352" spans="2:65" s="1" customFormat="1" ht="24.2" customHeight="1">
      <c r="B352" s="31"/>
      <c r="C352" s="132" t="s">
        <v>464</v>
      </c>
      <c r="D352" s="132" t="s">
        <v>153</v>
      </c>
      <c r="E352" s="133" t="s">
        <v>465</v>
      </c>
      <c r="F352" s="134" t="s">
        <v>466</v>
      </c>
      <c r="G352" s="135" t="s">
        <v>190</v>
      </c>
      <c r="H352" s="136">
        <v>9.48</v>
      </c>
      <c r="I352" s="137"/>
      <c r="J352" s="138">
        <f>ROUND(I352*H352,2)</f>
        <v>0</v>
      </c>
      <c r="K352" s="139"/>
      <c r="L352" s="31"/>
      <c r="M352" s="140" t="s">
        <v>1</v>
      </c>
      <c r="N352" s="141" t="s">
        <v>43</v>
      </c>
      <c r="P352" s="142">
        <f>O352*H352</f>
        <v>0</v>
      </c>
      <c r="Q352" s="142">
        <v>2.0000000000000002E-5</v>
      </c>
      <c r="R352" s="142">
        <f>Q352*H352</f>
        <v>1.8960000000000003E-4</v>
      </c>
      <c r="S352" s="142">
        <v>0</v>
      </c>
      <c r="T352" s="143">
        <f>S352*H352</f>
        <v>0</v>
      </c>
      <c r="AR352" s="144" t="s">
        <v>243</v>
      </c>
      <c r="AT352" s="144" t="s">
        <v>153</v>
      </c>
      <c r="AU352" s="144" t="s">
        <v>88</v>
      </c>
      <c r="AY352" s="16" t="s">
        <v>150</v>
      </c>
      <c r="BE352" s="145">
        <f>IF(N352="základní",J352,0)</f>
        <v>0</v>
      </c>
      <c r="BF352" s="145">
        <f>IF(N352="snížená",J352,0)</f>
        <v>0</v>
      </c>
      <c r="BG352" s="145">
        <f>IF(N352="zákl. přenesená",J352,0)</f>
        <v>0</v>
      </c>
      <c r="BH352" s="145">
        <f>IF(N352="sníž. přenesená",J352,0)</f>
        <v>0</v>
      </c>
      <c r="BI352" s="145">
        <f>IF(N352="nulová",J352,0)</f>
        <v>0</v>
      </c>
      <c r="BJ352" s="16" t="s">
        <v>86</v>
      </c>
      <c r="BK352" s="145">
        <f>ROUND(I352*H352,2)</f>
        <v>0</v>
      </c>
      <c r="BL352" s="16" t="s">
        <v>243</v>
      </c>
      <c r="BM352" s="144" t="s">
        <v>467</v>
      </c>
    </row>
    <row r="353" spans="2:65" s="12" customFormat="1" ht="11.25">
      <c r="B353" s="146"/>
      <c r="D353" s="147" t="s">
        <v>159</v>
      </c>
      <c r="E353" s="148" t="s">
        <v>1</v>
      </c>
      <c r="F353" s="149" t="s">
        <v>468</v>
      </c>
      <c r="H353" s="150">
        <v>9.48</v>
      </c>
      <c r="I353" s="151"/>
      <c r="L353" s="146"/>
      <c r="M353" s="152"/>
      <c r="T353" s="153"/>
      <c r="AT353" s="148" t="s">
        <v>159</v>
      </c>
      <c r="AU353" s="148" t="s">
        <v>88</v>
      </c>
      <c r="AV353" s="12" t="s">
        <v>88</v>
      </c>
      <c r="AW353" s="12" t="s">
        <v>33</v>
      </c>
      <c r="AX353" s="12" t="s">
        <v>78</v>
      </c>
      <c r="AY353" s="148" t="s">
        <v>150</v>
      </c>
    </row>
    <row r="354" spans="2:65" s="13" customFormat="1" ht="11.25">
      <c r="B354" s="154"/>
      <c r="D354" s="147" t="s">
        <v>159</v>
      </c>
      <c r="E354" s="155" t="s">
        <v>1</v>
      </c>
      <c r="F354" s="156" t="s">
        <v>164</v>
      </c>
      <c r="H354" s="157">
        <v>9.48</v>
      </c>
      <c r="I354" s="158"/>
      <c r="L354" s="154"/>
      <c r="M354" s="159"/>
      <c r="T354" s="160"/>
      <c r="AT354" s="155" t="s">
        <v>159</v>
      </c>
      <c r="AU354" s="155" t="s">
        <v>88</v>
      </c>
      <c r="AV354" s="13" t="s">
        <v>157</v>
      </c>
      <c r="AW354" s="13" t="s">
        <v>33</v>
      </c>
      <c r="AX354" s="13" t="s">
        <v>86</v>
      </c>
      <c r="AY354" s="155" t="s">
        <v>150</v>
      </c>
    </row>
    <row r="355" spans="2:65" s="1" customFormat="1" ht="24.2" customHeight="1">
      <c r="B355" s="31"/>
      <c r="C355" s="132" t="s">
        <v>469</v>
      </c>
      <c r="D355" s="132" t="s">
        <v>153</v>
      </c>
      <c r="E355" s="133" t="s">
        <v>470</v>
      </c>
      <c r="F355" s="134" t="s">
        <v>471</v>
      </c>
      <c r="G355" s="135" t="s">
        <v>190</v>
      </c>
      <c r="H355" s="136">
        <v>9.48</v>
      </c>
      <c r="I355" s="137"/>
      <c r="J355" s="138">
        <f>ROUND(I355*H355,2)</f>
        <v>0</v>
      </c>
      <c r="K355" s="139"/>
      <c r="L355" s="31"/>
      <c r="M355" s="140" t="s">
        <v>1</v>
      </c>
      <c r="N355" s="141" t="s">
        <v>43</v>
      </c>
      <c r="P355" s="142">
        <f>O355*H355</f>
        <v>0</v>
      </c>
      <c r="Q355" s="142">
        <v>0</v>
      </c>
      <c r="R355" s="142">
        <f>Q355*H355</f>
        <v>0</v>
      </c>
      <c r="S355" s="142">
        <v>0</v>
      </c>
      <c r="T355" s="143">
        <f>S355*H355</f>
        <v>0</v>
      </c>
      <c r="AR355" s="144" t="s">
        <v>243</v>
      </c>
      <c r="AT355" s="144" t="s">
        <v>153</v>
      </c>
      <c r="AU355" s="144" t="s">
        <v>88</v>
      </c>
      <c r="AY355" s="16" t="s">
        <v>150</v>
      </c>
      <c r="BE355" s="145">
        <f>IF(N355="základní",J355,0)</f>
        <v>0</v>
      </c>
      <c r="BF355" s="145">
        <f>IF(N355="snížená",J355,0)</f>
        <v>0</v>
      </c>
      <c r="BG355" s="145">
        <f>IF(N355="zákl. přenesená",J355,0)</f>
        <v>0</v>
      </c>
      <c r="BH355" s="145">
        <f>IF(N355="sníž. přenesená",J355,0)</f>
        <v>0</v>
      </c>
      <c r="BI355" s="145">
        <f>IF(N355="nulová",J355,0)</f>
        <v>0</v>
      </c>
      <c r="BJ355" s="16" t="s">
        <v>86</v>
      </c>
      <c r="BK355" s="145">
        <f>ROUND(I355*H355,2)</f>
        <v>0</v>
      </c>
      <c r="BL355" s="16" t="s">
        <v>243</v>
      </c>
      <c r="BM355" s="144" t="s">
        <v>472</v>
      </c>
    </row>
    <row r="356" spans="2:65" s="12" customFormat="1" ht="11.25">
      <c r="B356" s="146"/>
      <c r="D356" s="147" t="s">
        <v>159</v>
      </c>
      <c r="E356" s="148" t="s">
        <v>1</v>
      </c>
      <c r="F356" s="149" t="s">
        <v>468</v>
      </c>
      <c r="H356" s="150">
        <v>9.48</v>
      </c>
      <c r="I356" s="151"/>
      <c r="L356" s="146"/>
      <c r="M356" s="152"/>
      <c r="T356" s="153"/>
      <c r="AT356" s="148" t="s">
        <v>159</v>
      </c>
      <c r="AU356" s="148" t="s">
        <v>88</v>
      </c>
      <c r="AV356" s="12" t="s">
        <v>88</v>
      </c>
      <c r="AW356" s="12" t="s">
        <v>33</v>
      </c>
      <c r="AX356" s="12" t="s">
        <v>78</v>
      </c>
      <c r="AY356" s="148" t="s">
        <v>150</v>
      </c>
    </row>
    <row r="357" spans="2:65" s="13" customFormat="1" ht="11.25">
      <c r="B357" s="154"/>
      <c r="D357" s="147" t="s">
        <v>159</v>
      </c>
      <c r="E357" s="155" t="s">
        <v>1</v>
      </c>
      <c r="F357" s="156" t="s">
        <v>164</v>
      </c>
      <c r="H357" s="157">
        <v>9.48</v>
      </c>
      <c r="I357" s="158"/>
      <c r="L357" s="154"/>
      <c r="M357" s="159"/>
      <c r="T357" s="160"/>
      <c r="AT357" s="155" t="s">
        <v>159</v>
      </c>
      <c r="AU357" s="155" t="s">
        <v>88</v>
      </c>
      <c r="AV357" s="13" t="s">
        <v>157</v>
      </c>
      <c r="AW357" s="13" t="s">
        <v>33</v>
      </c>
      <c r="AX357" s="13" t="s">
        <v>86</v>
      </c>
      <c r="AY357" s="155" t="s">
        <v>150</v>
      </c>
    </row>
    <row r="358" spans="2:65" s="1" customFormat="1" ht="24.2" customHeight="1">
      <c r="B358" s="31"/>
      <c r="C358" s="132" t="s">
        <v>473</v>
      </c>
      <c r="D358" s="132" t="s">
        <v>153</v>
      </c>
      <c r="E358" s="133" t="s">
        <v>474</v>
      </c>
      <c r="F358" s="134" t="s">
        <v>475</v>
      </c>
      <c r="G358" s="135" t="s">
        <v>190</v>
      </c>
      <c r="H358" s="136">
        <v>9.48</v>
      </c>
      <c r="I358" s="137"/>
      <c r="J358" s="138">
        <f>ROUND(I358*H358,2)</f>
        <v>0</v>
      </c>
      <c r="K358" s="139"/>
      <c r="L358" s="31"/>
      <c r="M358" s="140" t="s">
        <v>1</v>
      </c>
      <c r="N358" s="141" t="s">
        <v>43</v>
      </c>
      <c r="P358" s="142">
        <f>O358*H358</f>
        <v>0</v>
      </c>
      <c r="Q358" s="142">
        <v>3.2000000000000003E-4</v>
      </c>
      <c r="R358" s="142">
        <f>Q358*H358</f>
        <v>3.0336000000000004E-3</v>
      </c>
      <c r="S358" s="142">
        <v>0</v>
      </c>
      <c r="T358" s="143">
        <f>S358*H358</f>
        <v>0</v>
      </c>
      <c r="AR358" s="144" t="s">
        <v>243</v>
      </c>
      <c r="AT358" s="144" t="s">
        <v>153</v>
      </c>
      <c r="AU358" s="144" t="s">
        <v>88</v>
      </c>
      <c r="AY358" s="16" t="s">
        <v>150</v>
      </c>
      <c r="BE358" s="145">
        <f>IF(N358="základní",J358,0)</f>
        <v>0</v>
      </c>
      <c r="BF358" s="145">
        <f>IF(N358="snížená",J358,0)</f>
        <v>0</v>
      </c>
      <c r="BG358" s="145">
        <f>IF(N358="zákl. přenesená",J358,0)</f>
        <v>0</v>
      </c>
      <c r="BH358" s="145">
        <f>IF(N358="sníž. přenesená",J358,0)</f>
        <v>0</v>
      </c>
      <c r="BI358" s="145">
        <f>IF(N358="nulová",J358,0)</f>
        <v>0</v>
      </c>
      <c r="BJ358" s="16" t="s">
        <v>86</v>
      </c>
      <c r="BK358" s="145">
        <f>ROUND(I358*H358,2)</f>
        <v>0</v>
      </c>
      <c r="BL358" s="16" t="s">
        <v>243</v>
      </c>
      <c r="BM358" s="144" t="s">
        <v>476</v>
      </c>
    </row>
    <row r="359" spans="2:65" s="12" customFormat="1" ht="11.25">
      <c r="B359" s="146"/>
      <c r="D359" s="147" t="s">
        <v>159</v>
      </c>
      <c r="E359" s="148" t="s">
        <v>1</v>
      </c>
      <c r="F359" s="149" t="s">
        <v>468</v>
      </c>
      <c r="H359" s="150">
        <v>9.48</v>
      </c>
      <c r="I359" s="151"/>
      <c r="L359" s="146"/>
      <c r="M359" s="152"/>
      <c r="T359" s="153"/>
      <c r="AT359" s="148" t="s">
        <v>159</v>
      </c>
      <c r="AU359" s="148" t="s">
        <v>88</v>
      </c>
      <c r="AV359" s="12" t="s">
        <v>88</v>
      </c>
      <c r="AW359" s="12" t="s">
        <v>33</v>
      </c>
      <c r="AX359" s="12" t="s">
        <v>78</v>
      </c>
      <c r="AY359" s="148" t="s">
        <v>150</v>
      </c>
    </row>
    <row r="360" spans="2:65" s="13" customFormat="1" ht="11.25">
      <c r="B360" s="154"/>
      <c r="D360" s="147" t="s">
        <v>159</v>
      </c>
      <c r="E360" s="155" t="s">
        <v>1</v>
      </c>
      <c r="F360" s="156" t="s">
        <v>164</v>
      </c>
      <c r="H360" s="157">
        <v>9.48</v>
      </c>
      <c r="I360" s="158"/>
      <c r="L360" s="154"/>
      <c r="M360" s="159"/>
      <c r="T360" s="160"/>
      <c r="AT360" s="155" t="s">
        <v>159</v>
      </c>
      <c r="AU360" s="155" t="s">
        <v>88</v>
      </c>
      <c r="AV360" s="13" t="s">
        <v>157</v>
      </c>
      <c r="AW360" s="13" t="s">
        <v>33</v>
      </c>
      <c r="AX360" s="13" t="s">
        <v>86</v>
      </c>
      <c r="AY360" s="155" t="s">
        <v>150</v>
      </c>
    </row>
    <row r="361" spans="2:65" s="1" customFormat="1" ht="24.2" customHeight="1">
      <c r="B361" s="31"/>
      <c r="C361" s="132" t="s">
        <v>477</v>
      </c>
      <c r="D361" s="132" t="s">
        <v>153</v>
      </c>
      <c r="E361" s="133" t="s">
        <v>478</v>
      </c>
      <c r="F361" s="134" t="s">
        <v>479</v>
      </c>
      <c r="G361" s="135" t="s">
        <v>190</v>
      </c>
      <c r="H361" s="136">
        <v>9.48</v>
      </c>
      <c r="I361" s="137"/>
      <c r="J361" s="138">
        <f>ROUND(I361*H361,2)</f>
        <v>0</v>
      </c>
      <c r="K361" s="139"/>
      <c r="L361" s="31"/>
      <c r="M361" s="140" t="s">
        <v>1</v>
      </c>
      <c r="N361" s="141" t="s">
        <v>43</v>
      </c>
      <c r="P361" s="142">
        <f>O361*H361</f>
        <v>0</v>
      </c>
      <c r="Q361" s="142">
        <v>3.6999999999999999E-4</v>
      </c>
      <c r="R361" s="142">
        <f>Q361*H361</f>
        <v>3.5076E-3</v>
      </c>
      <c r="S361" s="142">
        <v>0</v>
      </c>
      <c r="T361" s="143">
        <f>S361*H361</f>
        <v>0</v>
      </c>
      <c r="AR361" s="144" t="s">
        <v>243</v>
      </c>
      <c r="AT361" s="144" t="s">
        <v>153</v>
      </c>
      <c r="AU361" s="144" t="s">
        <v>88</v>
      </c>
      <c r="AY361" s="16" t="s">
        <v>150</v>
      </c>
      <c r="BE361" s="145">
        <f>IF(N361="základní",J361,0)</f>
        <v>0</v>
      </c>
      <c r="BF361" s="145">
        <f>IF(N361="snížená",J361,0)</f>
        <v>0</v>
      </c>
      <c r="BG361" s="145">
        <f>IF(N361="zákl. přenesená",J361,0)</f>
        <v>0</v>
      </c>
      <c r="BH361" s="145">
        <f>IF(N361="sníž. přenesená",J361,0)</f>
        <v>0</v>
      </c>
      <c r="BI361" s="145">
        <f>IF(N361="nulová",J361,0)</f>
        <v>0</v>
      </c>
      <c r="BJ361" s="16" t="s">
        <v>86</v>
      </c>
      <c r="BK361" s="145">
        <f>ROUND(I361*H361,2)</f>
        <v>0</v>
      </c>
      <c r="BL361" s="16" t="s">
        <v>243</v>
      </c>
      <c r="BM361" s="144" t="s">
        <v>480</v>
      </c>
    </row>
    <row r="362" spans="2:65" s="12" customFormat="1" ht="11.25">
      <c r="B362" s="146"/>
      <c r="D362" s="147" t="s">
        <v>159</v>
      </c>
      <c r="E362" s="148" t="s">
        <v>1</v>
      </c>
      <c r="F362" s="149" t="s">
        <v>468</v>
      </c>
      <c r="H362" s="150">
        <v>9.48</v>
      </c>
      <c r="I362" s="151"/>
      <c r="L362" s="146"/>
      <c r="M362" s="152"/>
      <c r="T362" s="153"/>
      <c r="AT362" s="148" t="s">
        <v>159</v>
      </c>
      <c r="AU362" s="148" t="s">
        <v>88</v>
      </c>
      <c r="AV362" s="12" t="s">
        <v>88</v>
      </c>
      <c r="AW362" s="12" t="s">
        <v>33</v>
      </c>
      <c r="AX362" s="12" t="s">
        <v>78</v>
      </c>
      <c r="AY362" s="148" t="s">
        <v>150</v>
      </c>
    </row>
    <row r="363" spans="2:65" s="13" customFormat="1" ht="11.25">
      <c r="B363" s="154"/>
      <c r="D363" s="147" t="s">
        <v>159</v>
      </c>
      <c r="E363" s="155" t="s">
        <v>1</v>
      </c>
      <c r="F363" s="156" t="s">
        <v>164</v>
      </c>
      <c r="H363" s="157">
        <v>9.48</v>
      </c>
      <c r="I363" s="158"/>
      <c r="L363" s="154"/>
      <c r="M363" s="159"/>
      <c r="T363" s="160"/>
      <c r="AT363" s="155" t="s">
        <v>159</v>
      </c>
      <c r="AU363" s="155" t="s">
        <v>88</v>
      </c>
      <c r="AV363" s="13" t="s">
        <v>157</v>
      </c>
      <c r="AW363" s="13" t="s">
        <v>33</v>
      </c>
      <c r="AX363" s="13" t="s">
        <v>86</v>
      </c>
      <c r="AY363" s="155" t="s">
        <v>150</v>
      </c>
    </row>
    <row r="364" spans="2:65" s="11" customFormat="1" ht="22.9" customHeight="1">
      <c r="B364" s="120"/>
      <c r="D364" s="121" t="s">
        <v>77</v>
      </c>
      <c r="E364" s="130" t="s">
        <v>481</v>
      </c>
      <c r="F364" s="130" t="s">
        <v>482</v>
      </c>
      <c r="I364" s="123"/>
      <c r="J364" s="131">
        <f>BK364</f>
        <v>0</v>
      </c>
      <c r="L364" s="120"/>
      <c r="M364" s="125"/>
      <c r="P364" s="126">
        <f>SUM(P365:P382)</f>
        <v>0</v>
      </c>
      <c r="R364" s="126">
        <f>SUM(R365:R382)</f>
        <v>0.10688329999999999</v>
      </c>
      <c r="T364" s="127">
        <f>SUM(T365:T382)</f>
        <v>0</v>
      </c>
      <c r="AR364" s="121" t="s">
        <v>88</v>
      </c>
      <c r="AT364" s="128" t="s">
        <v>77</v>
      </c>
      <c r="AU364" s="128" t="s">
        <v>86</v>
      </c>
      <c r="AY364" s="121" t="s">
        <v>150</v>
      </c>
      <c r="BK364" s="129">
        <f>SUM(BK365:BK382)</f>
        <v>0</v>
      </c>
    </row>
    <row r="365" spans="2:65" s="1" customFormat="1" ht="24.2" customHeight="1">
      <c r="B365" s="31"/>
      <c r="C365" s="132" t="s">
        <v>483</v>
      </c>
      <c r="D365" s="132" t="s">
        <v>153</v>
      </c>
      <c r="E365" s="133" t="s">
        <v>484</v>
      </c>
      <c r="F365" s="134" t="s">
        <v>485</v>
      </c>
      <c r="G365" s="135" t="s">
        <v>190</v>
      </c>
      <c r="H365" s="136">
        <v>232.35499999999999</v>
      </c>
      <c r="I365" s="137"/>
      <c r="J365" s="138">
        <f>ROUND(I365*H365,2)</f>
        <v>0</v>
      </c>
      <c r="K365" s="139"/>
      <c r="L365" s="31"/>
      <c r="M365" s="140" t="s">
        <v>1</v>
      </c>
      <c r="N365" s="141" t="s">
        <v>43</v>
      </c>
      <c r="P365" s="142">
        <f>O365*H365</f>
        <v>0</v>
      </c>
      <c r="Q365" s="142">
        <v>0</v>
      </c>
      <c r="R365" s="142">
        <f>Q365*H365</f>
        <v>0</v>
      </c>
      <c r="S365" s="142">
        <v>0</v>
      </c>
      <c r="T365" s="143">
        <f>S365*H365</f>
        <v>0</v>
      </c>
      <c r="AR365" s="144" t="s">
        <v>243</v>
      </c>
      <c r="AT365" s="144" t="s">
        <v>153</v>
      </c>
      <c r="AU365" s="144" t="s">
        <v>88</v>
      </c>
      <c r="AY365" s="16" t="s">
        <v>150</v>
      </c>
      <c r="BE365" s="145">
        <f>IF(N365="základní",J365,0)</f>
        <v>0</v>
      </c>
      <c r="BF365" s="145">
        <f>IF(N365="snížená",J365,0)</f>
        <v>0</v>
      </c>
      <c r="BG365" s="145">
        <f>IF(N365="zákl. přenesená",J365,0)</f>
        <v>0</v>
      </c>
      <c r="BH365" s="145">
        <f>IF(N365="sníž. přenesená",J365,0)</f>
        <v>0</v>
      </c>
      <c r="BI365" s="145">
        <f>IF(N365="nulová",J365,0)</f>
        <v>0</v>
      </c>
      <c r="BJ365" s="16" t="s">
        <v>86</v>
      </c>
      <c r="BK365" s="145">
        <f>ROUND(I365*H365,2)</f>
        <v>0</v>
      </c>
      <c r="BL365" s="16" t="s">
        <v>243</v>
      </c>
      <c r="BM365" s="144" t="s">
        <v>486</v>
      </c>
    </row>
    <row r="366" spans="2:65" s="14" customFormat="1" ht="11.25">
      <c r="B366" s="161"/>
      <c r="D366" s="147" t="s">
        <v>159</v>
      </c>
      <c r="E366" s="162" t="s">
        <v>1</v>
      </c>
      <c r="F366" s="163" t="s">
        <v>487</v>
      </c>
      <c r="H366" s="162" t="s">
        <v>1</v>
      </c>
      <c r="I366" s="164"/>
      <c r="L366" s="161"/>
      <c r="M366" s="165"/>
      <c r="T366" s="166"/>
      <c r="AT366" s="162" t="s">
        <v>159</v>
      </c>
      <c r="AU366" s="162" t="s">
        <v>88</v>
      </c>
      <c r="AV366" s="14" t="s">
        <v>86</v>
      </c>
      <c r="AW366" s="14" t="s">
        <v>33</v>
      </c>
      <c r="AX366" s="14" t="s">
        <v>78</v>
      </c>
      <c r="AY366" s="162" t="s">
        <v>150</v>
      </c>
    </row>
    <row r="367" spans="2:65" s="12" customFormat="1" ht="11.25">
      <c r="B367" s="146"/>
      <c r="D367" s="147" t="s">
        <v>159</v>
      </c>
      <c r="E367" s="148" t="s">
        <v>1</v>
      </c>
      <c r="F367" s="149" t="s">
        <v>488</v>
      </c>
      <c r="H367" s="150">
        <v>160.631</v>
      </c>
      <c r="I367" s="151"/>
      <c r="L367" s="146"/>
      <c r="M367" s="152"/>
      <c r="T367" s="153"/>
      <c r="AT367" s="148" t="s">
        <v>159</v>
      </c>
      <c r="AU367" s="148" t="s">
        <v>88</v>
      </c>
      <c r="AV367" s="12" t="s">
        <v>88</v>
      </c>
      <c r="AW367" s="12" t="s">
        <v>33</v>
      </c>
      <c r="AX367" s="12" t="s">
        <v>78</v>
      </c>
      <c r="AY367" s="148" t="s">
        <v>150</v>
      </c>
    </row>
    <row r="368" spans="2:65" s="14" customFormat="1" ht="11.25">
      <c r="B368" s="161"/>
      <c r="D368" s="147" t="s">
        <v>159</v>
      </c>
      <c r="E368" s="162" t="s">
        <v>1</v>
      </c>
      <c r="F368" s="163" t="s">
        <v>489</v>
      </c>
      <c r="H368" s="162" t="s">
        <v>1</v>
      </c>
      <c r="I368" s="164"/>
      <c r="L368" s="161"/>
      <c r="M368" s="165"/>
      <c r="T368" s="166"/>
      <c r="AT368" s="162" t="s">
        <v>159</v>
      </c>
      <c r="AU368" s="162" t="s">
        <v>88</v>
      </c>
      <c r="AV368" s="14" t="s">
        <v>86</v>
      </c>
      <c r="AW368" s="14" t="s">
        <v>33</v>
      </c>
      <c r="AX368" s="14" t="s">
        <v>78</v>
      </c>
      <c r="AY368" s="162" t="s">
        <v>150</v>
      </c>
    </row>
    <row r="369" spans="2:65" s="12" customFormat="1" ht="11.25">
      <c r="B369" s="146"/>
      <c r="D369" s="147" t="s">
        <v>159</v>
      </c>
      <c r="E369" s="148" t="s">
        <v>1</v>
      </c>
      <c r="F369" s="149" t="s">
        <v>288</v>
      </c>
      <c r="H369" s="150">
        <v>71.724000000000004</v>
      </c>
      <c r="I369" s="151"/>
      <c r="L369" s="146"/>
      <c r="M369" s="152"/>
      <c r="T369" s="153"/>
      <c r="AT369" s="148" t="s">
        <v>159</v>
      </c>
      <c r="AU369" s="148" t="s">
        <v>88</v>
      </c>
      <c r="AV369" s="12" t="s">
        <v>88</v>
      </c>
      <c r="AW369" s="12" t="s">
        <v>33</v>
      </c>
      <c r="AX369" s="12" t="s">
        <v>78</v>
      </c>
      <c r="AY369" s="148" t="s">
        <v>150</v>
      </c>
    </row>
    <row r="370" spans="2:65" s="13" customFormat="1" ht="11.25">
      <c r="B370" s="154"/>
      <c r="D370" s="147" t="s">
        <v>159</v>
      </c>
      <c r="E370" s="155" t="s">
        <v>1</v>
      </c>
      <c r="F370" s="156" t="s">
        <v>164</v>
      </c>
      <c r="H370" s="157">
        <v>232.35500000000002</v>
      </c>
      <c r="I370" s="158"/>
      <c r="L370" s="154"/>
      <c r="M370" s="159"/>
      <c r="T370" s="160"/>
      <c r="AT370" s="155" t="s">
        <v>159</v>
      </c>
      <c r="AU370" s="155" t="s">
        <v>88</v>
      </c>
      <c r="AV370" s="13" t="s">
        <v>157</v>
      </c>
      <c r="AW370" s="13" t="s">
        <v>33</v>
      </c>
      <c r="AX370" s="13" t="s">
        <v>86</v>
      </c>
      <c r="AY370" s="155" t="s">
        <v>150</v>
      </c>
    </row>
    <row r="371" spans="2:65" s="1" customFormat="1" ht="24.2" customHeight="1">
      <c r="B371" s="31"/>
      <c r="C371" s="132" t="s">
        <v>490</v>
      </c>
      <c r="D371" s="132" t="s">
        <v>153</v>
      </c>
      <c r="E371" s="133" t="s">
        <v>491</v>
      </c>
      <c r="F371" s="134" t="s">
        <v>492</v>
      </c>
      <c r="G371" s="135" t="s">
        <v>190</v>
      </c>
      <c r="H371" s="136">
        <v>232.35499999999999</v>
      </c>
      <c r="I371" s="137"/>
      <c r="J371" s="138">
        <f>ROUND(I371*H371,2)</f>
        <v>0</v>
      </c>
      <c r="K371" s="139"/>
      <c r="L371" s="31"/>
      <c r="M371" s="140" t="s">
        <v>1</v>
      </c>
      <c r="N371" s="141" t="s">
        <v>43</v>
      </c>
      <c r="P371" s="142">
        <f>O371*H371</f>
        <v>0</v>
      </c>
      <c r="Q371" s="142">
        <v>2.0000000000000001E-4</v>
      </c>
      <c r="R371" s="142">
        <f>Q371*H371</f>
        <v>4.6470999999999998E-2</v>
      </c>
      <c r="S371" s="142">
        <v>0</v>
      </c>
      <c r="T371" s="143">
        <f>S371*H371</f>
        <v>0</v>
      </c>
      <c r="AR371" s="144" t="s">
        <v>243</v>
      </c>
      <c r="AT371" s="144" t="s">
        <v>153</v>
      </c>
      <c r="AU371" s="144" t="s">
        <v>88</v>
      </c>
      <c r="AY371" s="16" t="s">
        <v>150</v>
      </c>
      <c r="BE371" s="145">
        <f>IF(N371="základní",J371,0)</f>
        <v>0</v>
      </c>
      <c r="BF371" s="145">
        <f>IF(N371="snížená",J371,0)</f>
        <v>0</v>
      </c>
      <c r="BG371" s="145">
        <f>IF(N371="zákl. přenesená",J371,0)</f>
        <v>0</v>
      </c>
      <c r="BH371" s="145">
        <f>IF(N371="sníž. přenesená",J371,0)</f>
        <v>0</v>
      </c>
      <c r="BI371" s="145">
        <f>IF(N371="nulová",J371,0)</f>
        <v>0</v>
      </c>
      <c r="BJ371" s="16" t="s">
        <v>86</v>
      </c>
      <c r="BK371" s="145">
        <f>ROUND(I371*H371,2)</f>
        <v>0</v>
      </c>
      <c r="BL371" s="16" t="s">
        <v>243</v>
      </c>
      <c r="BM371" s="144" t="s">
        <v>493</v>
      </c>
    </row>
    <row r="372" spans="2:65" s="14" customFormat="1" ht="11.25">
      <c r="B372" s="161"/>
      <c r="D372" s="147" t="s">
        <v>159</v>
      </c>
      <c r="E372" s="162" t="s">
        <v>1</v>
      </c>
      <c r="F372" s="163" t="s">
        <v>487</v>
      </c>
      <c r="H372" s="162" t="s">
        <v>1</v>
      </c>
      <c r="I372" s="164"/>
      <c r="L372" s="161"/>
      <c r="M372" s="165"/>
      <c r="T372" s="166"/>
      <c r="AT372" s="162" t="s">
        <v>159</v>
      </c>
      <c r="AU372" s="162" t="s">
        <v>88</v>
      </c>
      <c r="AV372" s="14" t="s">
        <v>86</v>
      </c>
      <c r="AW372" s="14" t="s">
        <v>33</v>
      </c>
      <c r="AX372" s="14" t="s">
        <v>78</v>
      </c>
      <c r="AY372" s="162" t="s">
        <v>150</v>
      </c>
    </row>
    <row r="373" spans="2:65" s="12" customFormat="1" ht="11.25">
      <c r="B373" s="146"/>
      <c r="D373" s="147" t="s">
        <v>159</v>
      </c>
      <c r="E373" s="148" t="s">
        <v>1</v>
      </c>
      <c r="F373" s="149" t="s">
        <v>488</v>
      </c>
      <c r="H373" s="150">
        <v>160.631</v>
      </c>
      <c r="I373" s="151"/>
      <c r="L373" s="146"/>
      <c r="M373" s="152"/>
      <c r="T373" s="153"/>
      <c r="AT373" s="148" t="s">
        <v>159</v>
      </c>
      <c r="AU373" s="148" t="s">
        <v>88</v>
      </c>
      <c r="AV373" s="12" t="s">
        <v>88</v>
      </c>
      <c r="AW373" s="12" t="s">
        <v>33</v>
      </c>
      <c r="AX373" s="12" t="s">
        <v>78</v>
      </c>
      <c r="AY373" s="148" t="s">
        <v>150</v>
      </c>
    </row>
    <row r="374" spans="2:65" s="14" customFormat="1" ht="11.25">
      <c r="B374" s="161"/>
      <c r="D374" s="147" t="s">
        <v>159</v>
      </c>
      <c r="E374" s="162" t="s">
        <v>1</v>
      </c>
      <c r="F374" s="163" t="s">
        <v>489</v>
      </c>
      <c r="H374" s="162" t="s">
        <v>1</v>
      </c>
      <c r="I374" s="164"/>
      <c r="L374" s="161"/>
      <c r="M374" s="165"/>
      <c r="T374" s="166"/>
      <c r="AT374" s="162" t="s">
        <v>159</v>
      </c>
      <c r="AU374" s="162" t="s">
        <v>88</v>
      </c>
      <c r="AV374" s="14" t="s">
        <v>86</v>
      </c>
      <c r="AW374" s="14" t="s">
        <v>33</v>
      </c>
      <c r="AX374" s="14" t="s">
        <v>78</v>
      </c>
      <c r="AY374" s="162" t="s">
        <v>150</v>
      </c>
    </row>
    <row r="375" spans="2:65" s="12" customFormat="1" ht="11.25">
      <c r="B375" s="146"/>
      <c r="D375" s="147" t="s">
        <v>159</v>
      </c>
      <c r="E375" s="148" t="s">
        <v>1</v>
      </c>
      <c r="F375" s="149" t="s">
        <v>288</v>
      </c>
      <c r="H375" s="150">
        <v>71.724000000000004</v>
      </c>
      <c r="I375" s="151"/>
      <c r="L375" s="146"/>
      <c r="M375" s="152"/>
      <c r="T375" s="153"/>
      <c r="AT375" s="148" t="s">
        <v>159</v>
      </c>
      <c r="AU375" s="148" t="s">
        <v>88</v>
      </c>
      <c r="AV375" s="12" t="s">
        <v>88</v>
      </c>
      <c r="AW375" s="12" t="s">
        <v>33</v>
      </c>
      <c r="AX375" s="12" t="s">
        <v>78</v>
      </c>
      <c r="AY375" s="148" t="s">
        <v>150</v>
      </c>
    </row>
    <row r="376" spans="2:65" s="13" customFormat="1" ht="11.25">
      <c r="B376" s="154"/>
      <c r="D376" s="147" t="s">
        <v>159</v>
      </c>
      <c r="E376" s="155" t="s">
        <v>1</v>
      </c>
      <c r="F376" s="156" t="s">
        <v>164</v>
      </c>
      <c r="H376" s="157">
        <v>232.35500000000002</v>
      </c>
      <c r="I376" s="158"/>
      <c r="L376" s="154"/>
      <c r="M376" s="159"/>
      <c r="T376" s="160"/>
      <c r="AT376" s="155" t="s">
        <v>159</v>
      </c>
      <c r="AU376" s="155" t="s">
        <v>88</v>
      </c>
      <c r="AV376" s="13" t="s">
        <v>157</v>
      </c>
      <c r="AW376" s="13" t="s">
        <v>33</v>
      </c>
      <c r="AX376" s="13" t="s">
        <v>86</v>
      </c>
      <c r="AY376" s="155" t="s">
        <v>150</v>
      </c>
    </row>
    <row r="377" spans="2:65" s="1" customFormat="1" ht="33" customHeight="1">
      <c r="B377" s="31"/>
      <c r="C377" s="132" t="s">
        <v>494</v>
      </c>
      <c r="D377" s="132" t="s">
        <v>153</v>
      </c>
      <c r="E377" s="133" t="s">
        <v>495</v>
      </c>
      <c r="F377" s="134" t="s">
        <v>496</v>
      </c>
      <c r="G377" s="135" t="s">
        <v>190</v>
      </c>
      <c r="H377" s="136">
        <v>232.35499999999999</v>
      </c>
      <c r="I377" s="137"/>
      <c r="J377" s="138">
        <f>ROUND(I377*H377,2)</f>
        <v>0</v>
      </c>
      <c r="K377" s="139"/>
      <c r="L377" s="31"/>
      <c r="M377" s="140" t="s">
        <v>1</v>
      </c>
      <c r="N377" s="141" t="s">
        <v>43</v>
      </c>
      <c r="P377" s="142">
        <f>O377*H377</f>
        <v>0</v>
      </c>
      <c r="Q377" s="142">
        <v>2.5999999999999998E-4</v>
      </c>
      <c r="R377" s="142">
        <f>Q377*H377</f>
        <v>6.0412299999999995E-2</v>
      </c>
      <c r="S377" s="142">
        <v>0</v>
      </c>
      <c r="T377" s="143">
        <f>S377*H377</f>
        <v>0</v>
      </c>
      <c r="AR377" s="144" t="s">
        <v>243</v>
      </c>
      <c r="AT377" s="144" t="s">
        <v>153</v>
      </c>
      <c r="AU377" s="144" t="s">
        <v>88</v>
      </c>
      <c r="AY377" s="16" t="s">
        <v>150</v>
      </c>
      <c r="BE377" s="145">
        <f>IF(N377="základní",J377,0)</f>
        <v>0</v>
      </c>
      <c r="BF377" s="145">
        <f>IF(N377="snížená",J377,0)</f>
        <v>0</v>
      </c>
      <c r="BG377" s="145">
        <f>IF(N377="zákl. přenesená",J377,0)</f>
        <v>0</v>
      </c>
      <c r="BH377" s="145">
        <f>IF(N377="sníž. přenesená",J377,0)</f>
        <v>0</v>
      </c>
      <c r="BI377" s="145">
        <f>IF(N377="nulová",J377,0)</f>
        <v>0</v>
      </c>
      <c r="BJ377" s="16" t="s">
        <v>86</v>
      </c>
      <c r="BK377" s="145">
        <f>ROUND(I377*H377,2)</f>
        <v>0</v>
      </c>
      <c r="BL377" s="16" t="s">
        <v>243</v>
      </c>
      <c r="BM377" s="144" t="s">
        <v>497</v>
      </c>
    </row>
    <row r="378" spans="2:65" s="14" customFormat="1" ht="11.25">
      <c r="B378" s="161"/>
      <c r="D378" s="147" t="s">
        <v>159</v>
      </c>
      <c r="E378" s="162" t="s">
        <v>1</v>
      </c>
      <c r="F378" s="163" t="s">
        <v>487</v>
      </c>
      <c r="H378" s="162" t="s">
        <v>1</v>
      </c>
      <c r="I378" s="164"/>
      <c r="L378" s="161"/>
      <c r="M378" s="165"/>
      <c r="T378" s="166"/>
      <c r="AT378" s="162" t="s">
        <v>159</v>
      </c>
      <c r="AU378" s="162" t="s">
        <v>88</v>
      </c>
      <c r="AV378" s="14" t="s">
        <v>86</v>
      </c>
      <c r="AW378" s="14" t="s">
        <v>33</v>
      </c>
      <c r="AX378" s="14" t="s">
        <v>78</v>
      </c>
      <c r="AY378" s="162" t="s">
        <v>150</v>
      </c>
    </row>
    <row r="379" spans="2:65" s="12" customFormat="1" ht="11.25">
      <c r="B379" s="146"/>
      <c r="D379" s="147" t="s">
        <v>159</v>
      </c>
      <c r="E379" s="148" t="s">
        <v>1</v>
      </c>
      <c r="F379" s="149" t="s">
        <v>488</v>
      </c>
      <c r="H379" s="150">
        <v>160.631</v>
      </c>
      <c r="I379" s="151"/>
      <c r="L379" s="146"/>
      <c r="M379" s="152"/>
      <c r="T379" s="153"/>
      <c r="AT379" s="148" t="s">
        <v>159</v>
      </c>
      <c r="AU379" s="148" t="s">
        <v>88</v>
      </c>
      <c r="AV379" s="12" t="s">
        <v>88</v>
      </c>
      <c r="AW379" s="12" t="s">
        <v>33</v>
      </c>
      <c r="AX379" s="12" t="s">
        <v>78</v>
      </c>
      <c r="AY379" s="148" t="s">
        <v>150</v>
      </c>
    </row>
    <row r="380" spans="2:65" s="14" customFormat="1" ht="11.25">
      <c r="B380" s="161"/>
      <c r="D380" s="147" t="s">
        <v>159</v>
      </c>
      <c r="E380" s="162" t="s">
        <v>1</v>
      </c>
      <c r="F380" s="163" t="s">
        <v>489</v>
      </c>
      <c r="H380" s="162" t="s">
        <v>1</v>
      </c>
      <c r="I380" s="164"/>
      <c r="L380" s="161"/>
      <c r="M380" s="165"/>
      <c r="T380" s="166"/>
      <c r="AT380" s="162" t="s">
        <v>159</v>
      </c>
      <c r="AU380" s="162" t="s">
        <v>88</v>
      </c>
      <c r="AV380" s="14" t="s">
        <v>86</v>
      </c>
      <c r="AW380" s="14" t="s">
        <v>33</v>
      </c>
      <c r="AX380" s="14" t="s">
        <v>78</v>
      </c>
      <c r="AY380" s="162" t="s">
        <v>150</v>
      </c>
    </row>
    <row r="381" spans="2:65" s="12" customFormat="1" ht="11.25">
      <c r="B381" s="146"/>
      <c r="D381" s="147" t="s">
        <v>159</v>
      </c>
      <c r="E381" s="148" t="s">
        <v>1</v>
      </c>
      <c r="F381" s="149" t="s">
        <v>288</v>
      </c>
      <c r="H381" s="150">
        <v>71.724000000000004</v>
      </c>
      <c r="I381" s="151"/>
      <c r="L381" s="146"/>
      <c r="M381" s="152"/>
      <c r="T381" s="153"/>
      <c r="AT381" s="148" t="s">
        <v>159</v>
      </c>
      <c r="AU381" s="148" t="s">
        <v>88</v>
      </c>
      <c r="AV381" s="12" t="s">
        <v>88</v>
      </c>
      <c r="AW381" s="12" t="s">
        <v>33</v>
      </c>
      <c r="AX381" s="12" t="s">
        <v>78</v>
      </c>
      <c r="AY381" s="148" t="s">
        <v>150</v>
      </c>
    </row>
    <row r="382" spans="2:65" s="13" customFormat="1" ht="11.25">
      <c r="B382" s="154"/>
      <c r="D382" s="147" t="s">
        <v>159</v>
      </c>
      <c r="E382" s="155" t="s">
        <v>1</v>
      </c>
      <c r="F382" s="156" t="s">
        <v>164</v>
      </c>
      <c r="H382" s="157">
        <v>232.35500000000002</v>
      </c>
      <c r="I382" s="158"/>
      <c r="L382" s="154"/>
      <c r="M382" s="159"/>
      <c r="T382" s="160"/>
      <c r="AT382" s="155" t="s">
        <v>159</v>
      </c>
      <c r="AU382" s="155" t="s">
        <v>88</v>
      </c>
      <c r="AV382" s="13" t="s">
        <v>157</v>
      </c>
      <c r="AW382" s="13" t="s">
        <v>33</v>
      </c>
      <c r="AX382" s="13" t="s">
        <v>86</v>
      </c>
      <c r="AY382" s="155" t="s">
        <v>150</v>
      </c>
    </row>
    <row r="383" spans="2:65" s="11" customFormat="1" ht="25.9" customHeight="1">
      <c r="B383" s="120"/>
      <c r="D383" s="121" t="s">
        <v>77</v>
      </c>
      <c r="E383" s="122" t="s">
        <v>498</v>
      </c>
      <c r="F383" s="122" t="s">
        <v>499</v>
      </c>
      <c r="I383" s="123"/>
      <c r="J383" s="124">
        <f>BK383</f>
        <v>0</v>
      </c>
      <c r="L383" s="120"/>
      <c r="M383" s="125"/>
      <c r="P383" s="126">
        <f>P384+P386+P390+P392</f>
        <v>0</v>
      </c>
      <c r="R383" s="126">
        <f>R384+R386+R390+R392</f>
        <v>0</v>
      </c>
      <c r="T383" s="127">
        <f>T384+T386+T390+T392</f>
        <v>0</v>
      </c>
      <c r="AR383" s="121" t="s">
        <v>180</v>
      </c>
      <c r="AT383" s="128" t="s">
        <v>77</v>
      </c>
      <c r="AU383" s="128" t="s">
        <v>78</v>
      </c>
      <c r="AY383" s="121" t="s">
        <v>150</v>
      </c>
      <c r="BK383" s="129">
        <f>BK384+BK386+BK390+BK392</f>
        <v>0</v>
      </c>
    </row>
    <row r="384" spans="2:65" s="11" customFormat="1" ht="22.9" customHeight="1">
      <c r="B384" s="120"/>
      <c r="D384" s="121" t="s">
        <v>77</v>
      </c>
      <c r="E384" s="130" t="s">
        <v>500</v>
      </c>
      <c r="F384" s="130" t="s">
        <v>501</v>
      </c>
      <c r="I384" s="123"/>
      <c r="J384" s="131">
        <f>BK384</f>
        <v>0</v>
      </c>
      <c r="L384" s="120"/>
      <c r="M384" s="125"/>
      <c r="P384" s="126">
        <f>P385</f>
        <v>0</v>
      </c>
      <c r="R384" s="126">
        <f>R385</f>
        <v>0</v>
      </c>
      <c r="T384" s="127">
        <f>T385</f>
        <v>0</v>
      </c>
      <c r="AR384" s="121" t="s">
        <v>180</v>
      </c>
      <c r="AT384" s="128" t="s">
        <v>77</v>
      </c>
      <c r="AU384" s="128" t="s">
        <v>86</v>
      </c>
      <c r="AY384" s="121" t="s">
        <v>150</v>
      </c>
      <c r="BK384" s="129">
        <f>BK385</f>
        <v>0</v>
      </c>
    </row>
    <row r="385" spans="2:65" s="1" customFormat="1" ht="16.5" customHeight="1">
      <c r="B385" s="31"/>
      <c r="C385" s="132" t="s">
        <v>502</v>
      </c>
      <c r="D385" s="132" t="s">
        <v>153</v>
      </c>
      <c r="E385" s="133" t="s">
        <v>503</v>
      </c>
      <c r="F385" s="134" t="s">
        <v>501</v>
      </c>
      <c r="G385" s="135" t="s">
        <v>232</v>
      </c>
      <c r="H385" s="136">
        <v>1</v>
      </c>
      <c r="I385" s="137"/>
      <c r="J385" s="138">
        <f>ROUND(I385*H385,2)</f>
        <v>0</v>
      </c>
      <c r="K385" s="139"/>
      <c r="L385" s="31"/>
      <c r="M385" s="140" t="s">
        <v>1</v>
      </c>
      <c r="N385" s="141" t="s">
        <v>43</v>
      </c>
      <c r="P385" s="142">
        <f>O385*H385</f>
        <v>0</v>
      </c>
      <c r="Q385" s="142">
        <v>0</v>
      </c>
      <c r="R385" s="142">
        <f>Q385*H385</f>
        <v>0</v>
      </c>
      <c r="S385" s="142">
        <v>0</v>
      </c>
      <c r="T385" s="143">
        <f>S385*H385</f>
        <v>0</v>
      </c>
      <c r="AR385" s="144" t="s">
        <v>504</v>
      </c>
      <c r="AT385" s="144" t="s">
        <v>153</v>
      </c>
      <c r="AU385" s="144" t="s">
        <v>88</v>
      </c>
      <c r="AY385" s="16" t="s">
        <v>150</v>
      </c>
      <c r="BE385" s="145">
        <f>IF(N385="základní",J385,0)</f>
        <v>0</v>
      </c>
      <c r="BF385" s="145">
        <f>IF(N385="snížená",J385,0)</f>
        <v>0</v>
      </c>
      <c r="BG385" s="145">
        <f>IF(N385="zákl. přenesená",J385,0)</f>
        <v>0</v>
      </c>
      <c r="BH385" s="145">
        <f>IF(N385="sníž. přenesená",J385,0)</f>
        <v>0</v>
      </c>
      <c r="BI385" s="145">
        <f>IF(N385="nulová",J385,0)</f>
        <v>0</v>
      </c>
      <c r="BJ385" s="16" t="s">
        <v>86</v>
      </c>
      <c r="BK385" s="145">
        <f>ROUND(I385*H385,2)</f>
        <v>0</v>
      </c>
      <c r="BL385" s="16" t="s">
        <v>504</v>
      </c>
      <c r="BM385" s="144" t="s">
        <v>505</v>
      </c>
    </row>
    <row r="386" spans="2:65" s="11" customFormat="1" ht="22.9" customHeight="1">
      <c r="B386" s="120"/>
      <c r="D386" s="121" t="s">
        <v>77</v>
      </c>
      <c r="E386" s="130" t="s">
        <v>506</v>
      </c>
      <c r="F386" s="130" t="s">
        <v>507</v>
      </c>
      <c r="I386" s="123"/>
      <c r="J386" s="131">
        <f>BK386</f>
        <v>0</v>
      </c>
      <c r="L386" s="120"/>
      <c r="M386" s="125"/>
      <c r="P386" s="126">
        <f>SUM(P387:P389)</f>
        <v>0</v>
      </c>
      <c r="R386" s="126">
        <f>SUM(R387:R389)</f>
        <v>0</v>
      </c>
      <c r="T386" s="127">
        <f>SUM(T387:T389)</f>
        <v>0</v>
      </c>
      <c r="AR386" s="121" t="s">
        <v>180</v>
      </c>
      <c r="AT386" s="128" t="s">
        <v>77</v>
      </c>
      <c r="AU386" s="128" t="s">
        <v>86</v>
      </c>
      <c r="AY386" s="121" t="s">
        <v>150</v>
      </c>
      <c r="BK386" s="129">
        <f>SUM(BK387:BK389)</f>
        <v>0</v>
      </c>
    </row>
    <row r="387" spans="2:65" s="1" customFormat="1" ht="33" customHeight="1">
      <c r="B387" s="31"/>
      <c r="C387" s="132" t="s">
        <v>508</v>
      </c>
      <c r="D387" s="132" t="s">
        <v>153</v>
      </c>
      <c r="E387" s="133" t="s">
        <v>509</v>
      </c>
      <c r="F387" s="134" t="s">
        <v>510</v>
      </c>
      <c r="G387" s="135" t="s">
        <v>232</v>
      </c>
      <c r="H387" s="136">
        <v>1</v>
      </c>
      <c r="I387" s="137"/>
      <c r="J387" s="138">
        <f>ROUND(I387*H387,2)</f>
        <v>0</v>
      </c>
      <c r="K387" s="139"/>
      <c r="L387" s="31"/>
      <c r="M387" s="140" t="s">
        <v>1</v>
      </c>
      <c r="N387" s="141" t="s">
        <v>43</v>
      </c>
      <c r="P387" s="142">
        <f>O387*H387</f>
        <v>0</v>
      </c>
      <c r="Q387" s="142">
        <v>0</v>
      </c>
      <c r="R387" s="142">
        <f>Q387*H387</f>
        <v>0</v>
      </c>
      <c r="S387" s="142">
        <v>0</v>
      </c>
      <c r="T387" s="143">
        <f>S387*H387</f>
        <v>0</v>
      </c>
      <c r="AR387" s="144" t="s">
        <v>504</v>
      </c>
      <c r="AT387" s="144" t="s">
        <v>153</v>
      </c>
      <c r="AU387" s="144" t="s">
        <v>88</v>
      </c>
      <c r="AY387" s="16" t="s">
        <v>150</v>
      </c>
      <c r="BE387" s="145">
        <f>IF(N387="základní",J387,0)</f>
        <v>0</v>
      </c>
      <c r="BF387" s="145">
        <f>IF(N387="snížená",J387,0)</f>
        <v>0</v>
      </c>
      <c r="BG387" s="145">
        <f>IF(N387="zákl. přenesená",J387,0)</f>
        <v>0</v>
      </c>
      <c r="BH387" s="145">
        <f>IF(N387="sníž. přenesená",J387,0)</f>
        <v>0</v>
      </c>
      <c r="BI387" s="145">
        <f>IF(N387="nulová",J387,0)</f>
        <v>0</v>
      </c>
      <c r="BJ387" s="16" t="s">
        <v>86</v>
      </c>
      <c r="BK387" s="145">
        <f>ROUND(I387*H387,2)</f>
        <v>0</v>
      </c>
      <c r="BL387" s="16" t="s">
        <v>504</v>
      </c>
      <c r="BM387" s="144" t="s">
        <v>511</v>
      </c>
    </row>
    <row r="388" spans="2:65" s="12" customFormat="1" ht="11.25">
      <c r="B388" s="146"/>
      <c r="D388" s="147" t="s">
        <v>159</v>
      </c>
      <c r="E388" s="148" t="s">
        <v>1</v>
      </c>
      <c r="F388" s="149" t="s">
        <v>234</v>
      </c>
      <c r="H388" s="150">
        <v>1</v>
      </c>
      <c r="I388" s="151"/>
      <c r="L388" s="146"/>
      <c r="M388" s="152"/>
      <c r="T388" s="153"/>
      <c r="AT388" s="148" t="s">
        <v>159</v>
      </c>
      <c r="AU388" s="148" t="s">
        <v>88</v>
      </c>
      <c r="AV388" s="12" t="s">
        <v>88</v>
      </c>
      <c r="AW388" s="12" t="s">
        <v>33</v>
      </c>
      <c r="AX388" s="12" t="s">
        <v>78</v>
      </c>
      <c r="AY388" s="148" t="s">
        <v>150</v>
      </c>
    </row>
    <row r="389" spans="2:65" s="13" customFormat="1" ht="11.25">
      <c r="B389" s="154"/>
      <c r="D389" s="147" t="s">
        <v>159</v>
      </c>
      <c r="E389" s="155" t="s">
        <v>1</v>
      </c>
      <c r="F389" s="156" t="s">
        <v>164</v>
      </c>
      <c r="H389" s="157">
        <v>1</v>
      </c>
      <c r="I389" s="158"/>
      <c r="L389" s="154"/>
      <c r="M389" s="159"/>
      <c r="T389" s="160"/>
      <c r="AT389" s="155" t="s">
        <v>159</v>
      </c>
      <c r="AU389" s="155" t="s">
        <v>88</v>
      </c>
      <c r="AV389" s="13" t="s">
        <v>157</v>
      </c>
      <c r="AW389" s="13" t="s">
        <v>33</v>
      </c>
      <c r="AX389" s="13" t="s">
        <v>86</v>
      </c>
      <c r="AY389" s="155" t="s">
        <v>150</v>
      </c>
    </row>
    <row r="390" spans="2:65" s="11" customFormat="1" ht="22.9" customHeight="1">
      <c r="B390" s="120"/>
      <c r="D390" s="121" t="s">
        <v>77</v>
      </c>
      <c r="E390" s="130" t="s">
        <v>512</v>
      </c>
      <c r="F390" s="130" t="s">
        <v>513</v>
      </c>
      <c r="I390" s="123"/>
      <c r="J390" s="131">
        <f>BK390</f>
        <v>0</v>
      </c>
      <c r="L390" s="120"/>
      <c r="M390" s="125"/>
      <c r="P390" s="126">
        <f>P391</f>
        <v>0</v>
      </c>
      <c r="R390" s="126">
        <f>R391</f>
        <v>0</v>
      </c>
      <c r="T390" s="127">
        <f>T391</f>
        <v>0</v>
      </c>
      <c r="AR390" s="121" t="s">
        <v>180</v>
      </c>
      <c r="AT390" s="128" t="s">
        <v>77</v>
      </c>
      <c r="AU390" s="128" t="s">
        <v>86</v>
      </c>
      <c r="AY390" s="121" t="s">
        <v>150</v>
      </c>
      <c r="BK390" s="129">
        <f>BK391</f>
        <v>0</v>
      </c>
    </row>
    <row r="391" spans="2:65" s="1" customFormat="1" ht="16.5" customHeight="1">
      <c r="B391" s="31"/>
      <c r="C391" s="132" t="s">
        <v>514</v>
      </c>
      <c r="D391" s="132" t="s">
        <v>153</v>
      </c>
      <c r="E391" s="133" t="s">
        <v>515</v>
      </c>
      <c r="F391" s="134" t="s">
        <v>516</v>
      </c>
      <c r="G391" s="135" t="s">
        <v>232</v>
      </c>
      <c r="H391" s="136">
        <v>1</v>
      </c>
      <c r="I391" s="137"/>
      <c r="J391" s="138">
        <f>ROUND(I391*H391,2)</f>
        <v>0</v>
      </c>
      <c r="K391" s="139"/>
      <c r="L391" s="31"/>
      <c r="M391" s="140" t="s">
        <v>1</v>
      </c>
      <c r="N391" s="141" t="s">
        <v>43</v>
      </c>
      <c r="P391" s="142">
        <f>O391*H391</f>
        <v>0</v>
      </c>
      <c r="Q391" s="142">
        <v>0</v>
      </c>
      <c r="R391" s="142">
        <f>Q391*H391</f>
        <v>0</v>
      </c>
      <c r="S391" s="142">
        <v>0</v>
      </c>
      <c r="T391" s="143">
        <f>S391*H391</f>
        <v>0</v>
      </c>
      <c r="AR391" s="144" t="s">
        <v>504</v>
      </c>
      <c r="AT391" s="144" t="s">
        <v>153</v>
      </c>
      <c r="AU391" s="144" t="s">
        <v>88</v>
      </c>
      <c r="AY391" s="16" t="s">
        <v>150</v>
      </c>
      <c r="BE391" s="145">
        <f>IF(N391="základní",J391,0)</f>
        <v>0</v>
      </c>
      <c r="BF391" s="145">
        <f>IF(N391="snížená",J391,0)</f>
        <v>0</v>
      </c>
      <c r="BG391" s="145">
        <f>IF(N391="zákl. přenesená",J391,0)</f>
        <v>0</v>
      </c>
      <c r="BH391" s="145">
        <f>IF(N391="sníž. přenesená",J391,0)</f>
        <v>0</v>
      </c>
      <c r="BI391" s="145">
        <f>IF(N391="nulová",J391,0)</f>
        <v>0</v>
      </c>
      <c r="BJ391" s="16" t="s">
        <v>86</v>
      </c>
      <c r="BK391" s="145">
        <f>ROUND(I391*H391,2)</f>
        <v>0</v>
      </c>
      <c r="BL391" s="16" t="s">
        <v>504</v>
      </c>
      <c r="BM391" s="144" t="s">
        <v>517</v>
      </c>
    </row>
    <row r="392" spans="2:65" s="11" customFormat="1" ht="22.9" customHeight="1">
      <c r="B392" s="120"/>
      <c r="D392" s="121" t="s">
        <v>77</v>
      </c>
      <c r="E392" s="130" t="s">
        <v>518</v>
      </c>
      <c r="F392" s="130" t="s">
        <v>519</v>
      </c>
      <c r="I392" s="123"/>
      <c r="J392" s="131">
        <f>BK392</f>
        <v>0</v>
      </c>
      <c r="L392" s="120"/>
      <c r="M392" s="125"/>
      <c r="P392" s="126">
        <f>SUM(P393:P395)</f>
        <v>0</v>
      </c>
      <c r="R392" s="126">
        <f>SUM(R393:R395)</f>
        <v>0</v>
      </c>
      <c r="T392" s="127">
        <f>SUM(T393:T395)</f>
        <v>0</v>
      </c>
      <c r="AR392" s="121" t="s">
        <v>180</v>
      </c>
      <c r="AT392" s="128" t="s">
        <v>77</v>
      </c>
      <c r="AU392" s="128" t="s">
        <v>86</v>
      </c>
      <c r="AY392" s="121" t="s">
        <v>150</v>
      </c>
      <c r="BK392" s="129">
        <f>SUM(BK393:BK395)</f>
        <v>0</v>
      </c>
    </row>
    <row r="393" spans="2:65" s="1" customFormat="1" ht="16.5" customHeight="1">
      <c r="B393" s="31"/>
      <c r="C393" s="132" t="s">
        <v>520</v>
      </c>
      <c r="D393" s="132" t="s">
        <v>153</v>
      </c>
      <c r="E393" s="133" t="s">
        <v>521</v>
      </c>
      <c r="F393" s="134" t="s">
        <v>519</v>
      </c>
      <c r="G393" s="135" t="s">
        <v>232</v>
      </c>
      <c r="H393" s="136">
        <v>1</v>
      </c>
      <c r="I393" s="137"/>
      <c r="J393" s="138">
        <f>ROUND(I393*H393,2)</f>
        <v>0</v>
      </c>
      <c r="K393" s="139"/>
      <c r="L393" s="31"/>
      <c r="M393" s="140" t="s">
        <v>1</v>
      </c>
      <c r="N393" s="141" t="s">
        <v>43</v>
      </c>
      <c r="P393" s="142">
        <f>O393*H393</f>
        <v>0</v>
      </c>
      <c r="Q393" s="142">
        <v>0</v>
      </c>
      <c r="R393" s="142">
        <f>Q393*H393</f>
        <v>0</v>
      </c>
      <c r="S393" s="142">
        <v>0</v>
      </c>
      <c r="T393" s="143">
        <f>S393*H393</f>
        <v>0</v>
      </c>
      <c r="AR393" s="144" t="s">
        <v>504</v>
      </c>
      <c r="AT393" s="144" t="s">
        <v>153</v>
      </c>
      <c r="AU393" s="144" t="s">
        <v>88</v>
      </c>
      <c r="AY393" s="16" t="s">
        <v>150</v>
      </c>
      <c r="BE393" s="145">
        <f>IF(N393="základní",J393,0)</f>
        <v>0</v>
      </c>
      <c r="BF393" s="145">
        <f>IF(N393="snížená",J393,0)</f>
        <v>0</v>
      </c>
      <c r="BG393" s="145">
        <f>IF(N393="zákl. přenesená",J393,0)</f>
        <v>0</v>
      </c>
      <c r="BH393" s="145">
        <f>IF(N393="sníž. přenesená",J393,0)</f>
        <v>0</v>
      </c>
      <c r="BI393" s="145">
        <f>IF(N393="nulová",J393,0)</f>
        <v>0</v>
      </c>
      <c r="BJ393" s="16" t="s">
        <v>86</v>
      </c>
      <c r="BK393" s="145">
        <f>ROUND(I393*H393,2)</f>
        <v>0</v>
      </c>
      <c r="BL393" s="16" t="s">
        <v>504</v>
      </c>
      <c r="BM393" s="144" t="s">
        <v>522</v>
      </c>
    </row>
    <row r="394" spans="2:65" s="12" customFormat="1" ht="11.25">
      <c r="B394" s="146"/>
      <c r="D394" s="147" t="s">
        <v>159</v>
      </c>
      <c r="E394" s="148" t="s">
        <v>1</v>
      </c>
      <c r="F394" s="149" t="s">
        <v>234</v>
      </c>
      <c r="H394" s="150">
        <v>1</v>
      </c>
      <c r="I394" s="151"/>
      <c r="L394" s="146"/>
      <c r="M394" s="152"/>
      <c r="T394" s="153"/>
      <c r="AT394" s="148" t="s">
        <v>159</v>
      </c>
      <c r="AU394" s="148" t="s">
        <v>88</v>
      </c>
      <c r="AV394" s="12" t="s">
        <v>88</v>
      </c>
      <c r="AW394" s="12" t="s">
        <v>33</v>
      </c>
      <c r="AX394" s="12" t="s">
        <v>78</v>
      </c>
      <c r="AY394" s="148" t="s">
        <v>150</v>
      </c>
    </row>
    <row r="395" spans="2:65" s="13" customFormat="1" ht="11.25">
      <c r="B395" s="154"/>
      <c r="D395" s="147" t="s">
        <v>159</v>
      </c>
      <c r="E395" s="155" t="s">
        <v>1</v>
      </c>
      <c r="F395" s="156" t="s">
        <v>164</v>
      </c>
      <c r="H395" s="157">
        <v>1</v>
      </c>
      <c r="I395" s="158"/>
      <c r="L395" s="154"/>
      <c r="M395" s="179"/>
      <c r="N395" s="180"/>
      <c r="O395" s="180"/>
      <c r="P395" s="180"/>
      <c r="Q395" s="180"/>
      <c r="R395" s="180"/>
      <c r="S395" s="180"/>
      <c r="T395" s="181"/>
      <c r="AT395" s="155" t="s">
        <v>159</v>
      </c>
      <c r="AU395" s="155" t="s">
        <v>88</v>
      </c>
      <c r="AV395" s="13" t="s">
        <v>157</v>
      </c>
      <c r="AW395" s="13" t="s">
        <v>33</v>
      </c>
      <c r="AX395" s="13" t="s">
        <v>86</v>
      </c>
      <c r="AY395" s="155" t="s">
        <v>150</v>
      </c>
    </row>
    <row r="396" spans="2:65" s="1" customFormat="1" ht="6.95" customHeight="1">
      <c r="B396" s="43"/>
      <c r="C396" s="44"/>
      <c r="D396" s="44"/>
      <c r="E396" s="44"/>
      <c r="F396" s="44"/>
      <c r="G396" s="44"/>
      <c r="H396" s="44"/>
      <c r="I396" s="44"/>
      <c r="J396" s="44"/>
      <c r="K396" s="44"/>
      <c r="L396" s="31"/>
    </row>
  </sheetData>
  <sheetProtection algorithmName="SHA-512" hashValue="ufB13eS5fM4itVAf2lQTOilklS96DwXmnZyAGg44XHwhbJhiSKNbEppSy0Y4AxndTrRFlHQMUeCo4MWN1AaHNg==" saltValue="SxK7sx/FJPiToRYbDlJ6roNf1UoPy/JrRP0qoFpmTY6EBvwP/GJyfffZ9UxHluRh/1AliSet5x7LmYlhPjPP5w==" spinCount="100000" sheet="1" objects="1" scenarios="1" formatColumns="0" formatRows="0" autoFilter="0"/>
  <autoFilter ref="C135:K395" xr:uid="{00000000-0009-0000-0000-000001000000}"/>
  <mergeCells count="9">
    <mergeCell ref="E87:H87"/>
    <mergeCell ref="E126:H126"/>
    <mergeCell ref="E128:H12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8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6" t="s">
        <v>91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88</v>
      </c>
    </row>
    <row r="4" spans="2:46" ht="24.95" customHeight="1">
      <c r="B4" s="19"/>
      <c r="D4" s="20" t="s">
        <v>107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5" t="str">
        <f>'Rekapitulace stavby'!K6</f>
        <v>Stavební úpravy č.p. 296, Chuchelna</v>
      </c>
      <c r="F7" s="226"/>
      <c r="G7" s="226"/>
      <c r="H7" s="226"/>
      <c r="L7" s="19"/>
    </row>
    <row r="8" spans="2:46" s="1" customFormat="1" ht="12" customHeight="1">
      <c r="B8" s="31"/>
      <c r="D8" s="26" t="s">
        <v>108</v>
      </c>
      <c r="L8" s="31"/>
    </row>
    <row r="9" spans="2:46" s="1" customFormat="1" ht="16.5" customHeight="1">
      <c r="B9" s="31"/>
      <c r="E9" s="187" t="s">
        <v>523</v>
      </c>
      <c r="F9" s="227"/>
      <c r="G9" s="227"/>
      <c r="H9" s="227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4. 4. 2023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1</v>
      </c>
      <c r="L14" s="31"/>
    </row>
    <row r="15" spans="2:46" s="1" customFormat="1" ht="18" customHeight="1">
      <c r="B15" s="31"/>
      <c r="E15" s="24" t="s">
        <v>26</v>
      </c>
      <c r="I15" s="26" t="s">
        <v>27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8" t="str">
        <f>'Rekapitulace stavby'!E14</f>
        <v>Vyplň údaj</v>
      </c>
      <c r="F18" s="209"/>
      <c r="G18" s="209"/>
      <c r="H18" s="209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">
        <v>31</v>
      </c>
      <c r="L20" s="31"/>
    </row>
    <row r="21" spans="2:12" s="1" customFormat="1" ht="18" customHeight="1">
      <c r="B21" s="31"/>
      <c r="E21" s="24" t="s">
        <v>32</v>
      </c>
      <c r="I21" s="26" t="s">
        <v>27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34</v>
      </c>
      <c r="I23" s="26" t="s">
        <v>25</v>
      </c>
      <c r="J23" s="24" t="s">
        <v>35</v>
      </c>
      <c r="L23" s="31"/>
    </row>
    <row r="24" spans="2:12" s="1" customFormat="1" ht="18" customHeight="1">
      <c r="B24" s="31"/>
      <c r="E24" s="24" t="s">
        <v>36</v>
      </c>
      <c r="I24" s="26" t="s">
        <v>27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37</v>
      </c>
      <c r="L26" s="31"/>
    </row>
    <row r="27" spans="2:12" s="7" customFormat="1" ht="16.5" customHeight="1">
      <c r="B27" s="88"/>
      <c r="E27" s="214" t="s">
        <v>1</v>
      </c>
      <c r="F27" s="214"/>
      <c r="G27" s="214"/>
      <c r="H27" s="214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38</v>
      </c>
      <c r="J30" s="65">
        <f>ROUND(J128,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40</v>
      </c>
      <c r="I32" s="34" t="s">
        <v>39</v>
      </c>
      <c r="J32" s="34" t="s">
        <v>41</v>
      </c>
      <c r="L32" s="31"/>
    </row>
    <row r="33" spans="2:12" s="1" customFormat="1" ht="14.45" customHeight="1">
      <c r="B33" s="31"/>
      <c r="D33" s="54" t="s">
        <v>42</v>
      </c>
      <c r="E33" s="26" t="s">
        <v>43</v>
      </c>
      <c r="F33" s="90">
        <f>ROUND((SUM(BE128:BE187)),  2)</f>
        <v>0</v>
      </c>
      <c r="I33" s="91">
        <v>0.21</v>
      </c>
      <c r="J33" s="90">
        <f>ROUND(((SUM(BE128:BE187))*I33),  2)</f>
        <v>0</v>
      </c>
      <c r="L33" s="31"/>
    </row>
    <row r="34" spans="2:12" s="1" customFormat="1" ht="14.45" customHeight="1">
      <c r="B34" s="31"/>
      <c r="E34" s="26" t="s">
        <v>44</v>
      </c>
      <c r="F34" s="90">
        <f>ROUND((SUM(BF128:BF187)),  2)</f>
        <v>0</v>
      </c>
      <c r="I34" s="91">
        <v>0.15</v>
      </c>
      <c r="J34" s="90">
        <f>ROUND(((SUM(BF128:BF187))*I34),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90">
        <f>ROUND((SUM(BG128:BG187)),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90">
        <f>ROUND((SUM(BH128:BH187)),  2)</f>
        <v>0</v>
      </c>
      <c r="I36" s="91">
        <v>0.15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90">
        <f>ROUND((SUM(BI128:BI187)),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48</v>
      </c>
      <c r="E39" s="56"/>
      <c r="F39" s="56"/>
      <c r="G39" s="94" t="s">
        <v>49</v>
      </c>
      <c r="H39" s="95" t="s">
        <v>50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51</v>
      </c>
      <c r="E50" s="41"/>
      <c r="F50" s="41"/>
      <c r="G50" s="40" t="s">
        <v>52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53</v>
      </c>
      <c r="E61" s="33"/>
      <c r="F61" s="98" t="s">
        <v>54</v>
      </c>
      <c r="G61" s="42" t="s">
        <v>53</v>
      </c>
      <c r="H61" s="33"/>
      <c r="I61" s="33"/>
      <c r="J61" s="99" t="s">
        <v>54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55</v>
      </c>
      <c r="E65" s="41"/>
      <c r="F65" s="41"/>
      <c r="G65" s="40" t="s">
        <v>56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53</v>
      </c>
      <c r="E76" s="33"/>
      <c r="F76" s="98" t="s">
        <v>54</v>
      </c>
      <c r="G76" s="42" t="s">
        <v>53</v>
      </c>
      <c r="H76" s="33"/>
      <c r="I76" s="33"/>
      <c r="J76" s="99" t="s">
        <v>54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110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5" t="str">
        <f>E7</f>
        <v>Stavební úpravy č.p. 296, Chuchelna</v>
      </c>
      <c r="F85" s="226"/>
      <c r="G85" s="226"/>
      <c r="H85" s="226"/>
      <c r="L85" s="31"/>
    </row>
    <row r="86" spans="2:47" s="1" customFormat="1" ht="12" customHeight="1">
      <c r="B86" s="31"/>
      <c r="C86" s="26" t="s">
        <v>108</v>
      </c>
      <c r="L86" s="31"/>
    </row>
    <row r="87" spans="2:47" s="1" customFormat="1" ht="16.5" customHeight="1">
      <c r="B87" s="31"/>
      <c r="E87" s="187" t="str">
        <f>E9</f>
        <v>SO 02 - Zdravotechnika</v>
      </c>
      <c r="F87" s="227"/>
      <c r="G87" s="227"/>
      <c r="H87" s="227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4. 4. 2023</v>
      </c>
      <c r="L89" s="31"/>
    </row>
    <row r="90" spans="2:47" s="1" customFormat="1" ht="6.95" customHeight="1">
      <c r="B90" s="31"/>
      <c r="L90" s="31"/>
    </row>
    <row r="91" spans="2:47" s="1" customFormat="1" ht="54.4" customHeight="1">
      <c r="B91" s="31"/>
      <c r="C91" s="26" t="s">
        <v>24</v>
      </c>
      <c r="F91" s="24" t="str">
        <f>E15</f>
        <v>Obec Chuchelna</v>
      </c>
      <c r="I91" s="26" t="s">
        <v>30</v>
      </c>
      <c r="J91" s="29" t="str">
        <f>E21</f>
        <v>Ing. arch. Vladimíra Jínová - PROJEKTOVÁNÍ STAVEB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26" t="s">
        <v>34</v>
      </c>
      <c r="J92" s="29" t="str">
        <f>E24</f>
        <v>Tomáš Hochman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111</v>
      </c>
      <c r="D94" s="92"/>
      <c r="E94" s="92"/>
      <c r="F94" s="92"/>
      <c r="G94" s="92"/>
      <c r="H94" s="92"/>
      <c r="I94" s="92"/>
      <c r="J94" s="101" t="s">
        <v>112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113</v>
      </c>
      <c r="J96" s="65">
        <f>J128</f>
        <v>0</v>
      </c>
      <c r="L96" s="31"/>
      <c r="AU96" s="16" t="s">
        <v>114</v>
      </c>
    </row>
    <row r="97" spans="2:12" s="8" customFormat="1" ht="24.95" customHeight="1">
      <c r="B97" s="103"/>
      <c r="D97" s="104" t="s">
        <v>524</v>
      </c>
      <c r="E97" s="105"/>
      <c r="F97" s="105"/>
      <c r="G97" s="105"/>
      <c r="H97" s="105"/>
      <c r="I97" s="105"/>
      <c r="J97" s="106">
        <f>J129</f>
        <v>0</v>
      </c>
      <c r="L97" s="103"/>
    </row>
    <row r="98" spans="2:12" s="8" customFormat="1" ht="24.95" customHeight="1">
      <c r="B98" s="103"/>
      <c r="D98" s="104" t="s">
        <v>525</v>
      </c>
      <c r="E98" s="105"/>
      <c r="F98" s="105"/>
      <c r="G98" s="105"/>
      <c r="H98" s="105"/>
      <c r="I98" s="105"/>
      <c r="J98" s="106">
        <f>J142</f>
        <v>0</v>
      </c>
      <c r="L98" s="103"/>
    </row>
    <row r="99" spans="2:12" s="8" customFormat="1" ht="24.95" customHeight="1">
      <c r="B99" s="103"/>
      <c r="D99" s="104" t="s">
        <v>526</v>
      </c>
      <c r="E99" s="105"/>
      <c r="F99" s="105"/>
      <c r="G99" s="105"/>
      <c r="H99" s="105"/>
      <c r="I99" s="105"/>
      <c r="J99" s="106">
        <f>J146</f>
        <v>0</v>
      </c>
      <c r="L99" s="103"/>
    </row>
    <row r="100" spans="2:12" s="8" customFormat="1" ht="24.95" customHeight="1">
      <c r="B100" s="103"/>
      <c r="D100" s="104" t="s">
        <v>527</v>
      </c>
      <c r="E100" s="105"/>
      <c r="F100" s="105"/>
      <c r="G100" s="105"/>
      <c r="H100" s="105"/>
      <c r="I100" s="105"/>
      <c r="J100" s="106">
        <f>J150</f>
        <v>0</v>
      </c>
      <c r="L100" s="103"/>
    </row>
    <row r="101" spans="2:12" s="8" customFormat="1" ht="24.95" customHeight="1">
      <c r="B101" s="103"/>
      <c r="D101" s="104" t="s">
        <v>528</v>
      </c>
      <c r="E101" s="105"/>
      <c r="F101" s="105"/>
      <c r="G101" s="105"/>
      <c r="H101" s="105"/>
      <c r="I101" s="105"/>
      <c r="J101" s="106">
        <f>J152</f>
        <v>0</v>
      </c>
      <c r="L101" s="103"/>
    </row>
    <row r="102" spans="2:12" s="8" customFormat="1" ht="24.95" customHeight="1">
      <c r="B102" s="103"/>
      <c r="D102" s="104" t="s">
        <v>529</v>
      </c>
      <c r="E102" s="105"/>
      <c r="F102" s="105"/>
      <c r="G102" s="105"/>
      <c r="H102" s="105"/>
      <c r="I102" s="105"/>
      <c r="J102" s="106">
        <f>J156</f>
        <v>0</v>
      </c>
      <c r="L102" s="103"/>
    </row>
    <row r="103" spans="2:12" s="8" customFormat="1" ht="24.95" customHeight="1">
      <c r="B103" s="103"/>
      <c r="D103" s="104" t="s">
        <v>530</v>
      </c>
      <c r="E103" s="105"/>
      <c r="F103" s="105"/>
      <c r="G103" s="105"/>
      <c r="H103" s="105"/>
      <c r="I103" s="105"/>
      <c r="J103" s="106">
        <f>J159</f>
        <v>0</v>
      </c>
      <c r="L103" s="103"/>
    </row>
    <row r="104" spans="2:12" s="8" customFormat="1" ht="24.95" customHeight="1">
      <c r="B104" s="103"/>
      <c r="D104" s="104" t="s">
        <v>531</v>
      </c>
      <c r="E104" s="105"/>
      <c r="F104" s="105"/>
      <c r="G104" s="105"/>
      <c r="H104" s="105"/>
      <c r="I104" s="105"/>
      <c r="J104" s="106">
        <f>J166</f>
        <v>0</v>
      </c>
      <c r="L104" s="103"/>
    </row>
    <row r="105" spans="2:12" s="8" customFormat="1" ht="24.95" customHeight="1">
      <c r="B105" s="103"/>
      <c r="D105" s="104" t="s">
        <v>532</v>
      </c>
      <c r="E105" s="105"/>
      <c r="F105" s="105"/>
      <c r="G105" s="105"/>
      <c r="H105" s="105"/>
      <c r="I105" s="105"/>
      <c r="J105" s="106">
        <f>J169</f>
        <v>0</v>
      </c>
      <c r="L105" s="103"/>
    </row>
    <row r="106" spans="2:12" s="8" customFormat="1" ht="24.95" customHeight="1">
      <c r="B106" s="103"/>
      <c r="D106" s="104" t="s">
        <v>533</v>
      </c>
      <c r="E106" s="105"/>
      <c r="F106" s="105"/>
      <c r="G106" s="105"/>
      <c r="H106" s="105"/>
      <c r="I106" s="105"/>
      <c r="J106" s="106">
        <f>J176</f>
        <v>0</v>
      </c>
      <c r="L106" s="103"/>
    </row>
    <row r="107" spans="2:12" s="8" customFormat="1" ht="24.95" customHeight="1">
      <c r="B107" s="103"/>
      <c r="D107" s="104" t="s">
        <v>534</v>
      </c>
      <c r="E107" s="105"/>
      <c r="F107" s="105"/>
      <c r="G107" s="105"/>
      <c r="H107" s="105"/>
      <c r="I107" s="105"/>
      <c r="J107" s="106">
        <f>J179</f>
        <v>0</v>
      </c>
      <c r="L107" s="103"/>
    </row>
    <row r="108" spans="2:12" s="8" customFormat="1" ht="24.95" customHeight="1">
      <c r="B108" s="103"/>
      <c r="D108" s="104" t="s">
        <v>535</v>
      </c>
      <c r="E108" s="105"/>
      <c r="F108" s="105"/>
      <c r="G108" s="105"/>
      <c r="H108" s="105"/>
      <c r="I108" s="105"/>
      <c r="J108" s="106">
        <f>J185</f>
        <v>0</v>
      </c>
      <c r="L108" s="103"/>
    </row>
    <row r="109" spans="2:12" s="1" customFormat="1" ht="21.75" customHeight="1">
      <c r="B109" s="31"/>
      <c r="L109" s="31"/>
    </row>
    <row r="110" spans="2:12" s="1" customFormat="1" ht="6.95" customHeight="1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31"/>
    </row>
    <row r="114" spans="2:63" s="1" customFormat="1" ht="6.95" customHeight="1">
      <c r="B114" s="45"/>
      <c r="C114" s="46"/>
      <c r="D114" s="46"/>
      <c r="E114" s="46"/>
      <c r="F114" s="46"/>
      <c r="G114" s="46"/>
      <c r="H114" s="46"/>
      <c r="I114" s="46"/>
      <c r="J114" s="46"/>
      <c r="K114" s="46"/>
      <c r="L114" s="31"/>
    </row>
    <row r="115" spans="2:63" s="1" customFormat="1" ht="24.95" customHeight="1">
      <c r="B115" s="31"/>
      <c r="C115" s="20" t="s">
        <v>135</v>
      </c>
      <c r="L115" s="31"/>
    </row>
    <row r="116" spans="2:63" s="1" customFormat="1" ht="6.95" customHeight="1">
      <c r="B116" s="31"/>
      <c r="L116" s="31"/>
    </row>
    <row r="117" spans="2:63" s="1" customFormat="1" ht="12" customHeight="1">
      <c r="B117" s="31"/>
      <c r="C117" s="26" t="s">
        <v>16</v>
      </c>
      <c r="L117" s="31"/>
    </row>
    <row r="118" spans="2:63" s="1" customFormat="1" ht="16.5" customHeight="1">
      <c r="B118" s="31"/>
      <c r="E118" s="225" t="str">
        <f>E7</f>
        <v>Stavební úpravy č.p. 296, Chuchelna</v>
      </c>
      <c r="F118" s="226"/>
      <c r="G118" s="226"/>
      <c r="H118" s="226"/>
      <c r="L118" s="31"/>
    </row>
    <row r="119" spans="2:63" s="1" customFormat="1" ht="12" customHeight="1">
      <c r="B119" s="31"/>
      <c r="C119" s="26" t="s">
        <v>108</v>
      </c>
      <c r="L119" s="31"/>
    </row>
    <row r="120" spans="2:63" s="1" customFormat="1" ht="16.5" customHeight="1">
      <c r="B120" s="31"/>
      <c r="E120" s="187" t="str">
        <f>E9</f>
        <v>SO 02 - Zdravotechnika</v>
      </c>
      <c r="F120" s="227"/>
      <c r="G120" s="227"/>
      <c r="H120" s="227"/>
      <c r="L120" s="31"/>
    </row>
    <row r="121" spans="2:63" s="1" customFormat="1" ht="6.95" customHeight="1">
      <c r="B121" s="31"/>
      <c r="L121" s="31"/>
    </row>
    <row r="122" spans="2:63" s="1" customFormat="1" ht="12" customHeight="1">
      <c r="B122" s="31"/>
      <c r="C122" s="26" t="s">
        <v>20</v>
      </c>
      <c r="F122" s="24" t="str">
        <f>F12</f>
        <v xml:space="preserve"> </v>
      </c>
      <c r="I122" s="26" t="s">
        <v>22</v>
      </c>
      <c r="J122" s="51" t="str">
        <f>IF(J12="","",J12)</f>
        <v>4. 4. 2023</v>
      </c>
      <c r="L122" s="31"/>
    </row>
    <row r="123" spans="2:63" s="1" customFormat="1" ht="6.95" customHeight="1">
      <c r="B123" s="31"/>
      <c r="L123" s="31"/>
    </row>
    <row r="124" spans="2:63" s="1" customFormat="1" ht="54.4" customHeight="1">
      <c r="B124" s="31"/>
      <c r="C124" s="26" t="s">
        <v>24</v>
      </c>
      <c r="F124" s="24" t="str">
        <f>E15</f>
        <v>Obec Chuchelna</v>
      </c>
      <c r="I124" s="26" t="s">
        <v>30</v>
      </c>
      <c r="J124" s="29" t="str">
        <f>E21</f>
        <v>Ing. arch. Vladimíra Jínová - PROJEKTOVÁNÍ STAVEB</v>
      </c>
      <c r="L124" s="31"/>
    </row>
    <row r="125" spans="2:63" s="1" customFormat="1" ht="15.2" customHeight="1">
      <c r="B125" s="31"/>
      <c r="C125" s="26" t="s">
        <v>28</v>
      </c>
      <c r="F125" s="24" t="str">
        <f>IF(E18="","",E18)</f>
        <v>Vyplň údaj</v>
      </c>
      <c r="I125" s="26" t="s">
        <v>34</v>
      </c>
      <c r="J125" s="29" t="str">
        <f>E24</f>
        <v>Tomáš Hochman</v>
      </c>
      <c r="L125" s="31"/>
    </row>
    <row r="126" spans="2:63" s="1" customFormat="1" ht="10.35" customHeight="1">
      <c r="B126" s="31"/>
      <c r="L126" s="31"/>
    </row>
    <row r="127" spans="2:63" s="10" customFormat="1" ht="29.25" customHeight="1">
      <c r="B127" s="111"/>
      <c r="C127" s="112" t="s">
        <v>136</v>
      </c>
      <c r="D127" s="113" t="s">
        <v>63</v>
      </c>
      <c r="E127" s="113" t="s">
        <v>59</v>
      </c>
      <c r="F127" s="113" t="s">
        <v>60</v>
      </c>
      <c r="G127" s="113" t="s">
        <v>137</v>
      </c>
      <c r="H127" s="113" t="s">
        <v>138</v>
      </c>
      <c r="I127" s="113" t="s">
        <v>139</v>
      </c>
      <c r="J127" s="114" t="s">
        <v>112</v>
      </c>
      <c r="K127" s="115" t="s">
        <v>140</v>
      </c>
      <c r="L127" s="111"/>
      <c r="M127" s="58" t="s">
        <v>1</v>
      </c>
      <c r="N127" s="59" t="s">
        <v>42</v>
      </c>
      <c r="O127" s="59" t="s">
        <v>141</v>
      </c>
      <c r="P127" s="59" t="s">
        <v>142</v>
      </c>
      <c r="Q127" s="59" t="s">
        <v>143</v>
      </c>
      <c r="R127" s="59" t="s">
        <v>144</v>
      </c>
      <c r="S127" s="59" t="s">
        <v>145</v>
      </c>
      <c r="T127" s="60" t="s">
        <v>146</v>
      </c>
    </row>
    <row r="128" spans="2:63" s="1" customFormat="1" ht="22.9" customHeight="1">
      <c r="B128" s="31"/>
      <c r="C128" s="63" t="s">
        <v>147</v>
      </c>
      <c r="J128" s="116">
        <f>BK128</f>
        <v>0</v>
      </c>
      <c r="L128" s="31"/>
      <c r="M128" s="61"/>
      <c r="N128" s="52"/>
      <c r="O128" s="52"/>
      <c r="P128" s="117">
        <f>P129+P142+P146+P150+P152+P156+P159+P166+P169+P176+P179+P185</f>
        <v>0</v>
      </c>
      <c r="Q128" s="52"/>
      <c r="R128" s="117">
        <f>R129+R142+R146+R150+R152+R156+R159+R166+R169+R176+R179+R185</f>
        <v>0</v>
      </c>
      <c r="S128" s="52"/>
      <c r="T128" s="118">
        <f>T129+T142+T146+T150+T152+T156+T159+T166+T169+T176+T179+T185</f>
        <v>0</v>
      </c>
      <c r="AT128" s="16" t="s">
        <v>77</v>
      </c>
      <c r="AU128" s="16" t="s">
        <v>114</v>
      </c>
      <c r="BK128" s="119">
        <f>BK129+BK142+BK146+BK150+BK152+BK156+BK159+BK166+BK169+BK176+BK179+BK185</f>
        <v>0</v>
      </c>
    </row>
    <row r="129" spans="2:65" s="11" customFormat="1" ht="25.9" customHeight="1">
      <c r="B129" s="120"/>
      <c r="D129" s="121" t="s">
        <v>77</v>
      </c>
      <c r="E129" s="122" t="s">
        <v>536</v>
      </c>
      <c r="F129" s="122" t="s">
        <v>537</v>
      </c>
      <c r="I129" s="123"/>
      <c r="J129" s="124">
        <f>BK129</f>
        <v>0</v>
      </c>
      <c r="L129" s="120"/>
      <c r="M129" s="125"/>
      <c r="P129" s="126">
        <f>SUM(P130:P141)</f>
        <v>0</v>
      </c>
      <c r="R129" s="126">
        <f>SUM(R130:R141)</f>
        <v>0</v>
      </c>
      <c r="T129" s="127">
        <f>SUM(T130:T141)</f>
        <v>0</v>
      </c>
      <c r="AR129" s="121" t="s">
        <v>86</v>
      </c>
      <c r="AT129" s="128" t="s">
        <v>77</v>
      </c>
      <c r="AU129" s="128" t="s">
        <v>78</v>
      </c>
      <c r="AY129" s="121" t="s">
        <v>150</v>
      </c>
      <c r="BK129" s="129">
        <f>SUM(BK130:BK141)</f>
        <v>0</v>
      </c>
    </row>
    <row r="130" spans="2:65" s="1" customFormat="1" ht="37.9" customHeight="1">
      <c r="B130" s="31"/>
      <c r="C130" s="132" t="s">
        <v>86</v>
      </c>
      <c r="D130" s="132" t="s">
        <v>153</v>
      </c>
      <c r="E130" s="133" t="s">
        <v>538</v>
      </c>
      <c r="F130" s="134" t="s">
        <v>539</v>
      </c>
      <c r="G130" s="135" t="s">
        <v>391</v>
      </c>
      <c r="H130" s="136">
        <v>32</v>
      </c>
      <c r="I130" s="137"/>
      <c r="J130" s="138">
        <f t="shared" ref="J130:J141" si="0">ROUND(I130*H130,2)</f>
        <v>0</v>
      </c>
      <c r="K130" s="139"/>
      <c r="L130" s="31"/>
      <c r="M130" s="140" t="s">
        <v>1</v>
      </c>
      <c r="N130" s="141" t="s">
        <v>43</v>
      </c>
      <c r="P130" s="142">
        <f t="shared" ref="P130:P141" si="1">O130*H130</f>
        <v>0</v>
      </c>
      <c r="Q130" s="142">
        <v>0</v>
      </c>
      <c r="R130" s="142">
        <f t="shared" ref="R130:R141" si="2">Q130*H130</f>
        <v>0</v>
      </c>
      <c r="S130" s="142">
        <v>0</v>
      </c>
      <c r="T130" s="143">
        <f t="shared" ref="T130:T141" si="3">S130*H130</f>
        <v>0</v>
      </c>
      <c r="AR130" s="144" t="s">
        <v>157</v>
      </c>
      <c r="AT130" s="144" t="s">
        <v>153</v>
      </c>
      <c r="AU130" s="144" t="s">
        <v>86</v>
      </c>
      <c r="AY130" s="16" t="s">
        <v>150</v>
      </c>
      <c r="BE130" s="145">
        <f t="shared" ref="BE130:BE141" si="4">IF(N130="základní",J130,0)</f>
        <v>0</v>
      </c>
      <c r="BF130" s="145">
        <f t="shared" ref="BF130:BF141" si="5">IF(N130="snížená",J130,0)</f>
        <v>0</v>
      </c>
      <c r="BG130" s="145">
        <f t="shared" ref="BG130:BG141" si="6">IF(N130="zákl. přenesená",J130,0)</f>
        <v>0</v>
      </c>
      <c r="BH130" s="145">
        <f t="shared" ref="BH130:BH141" si="7">IF(N130="sníž. přenesená",J130,0)</f>
        <v>0</v>
      </c>
      <c r="BI130" s="145">
        <f t="shared" ref="BI130:BI141" si="8">IF(N130="nulová",J130,0)</f>
        <v>0</v>
      </c>
      <c r="BJ130" s="16" t="s">
        <v>86</v>
      </c>
      <c r="BK130" s="145">
        <f t="shared" ref="BK130:BK141" si="9">ROUND(I130*H130,2)</f>
        <v>0</v>
      </c>
      <c r="BL130" s="16" t="s">
        <v>157</v>
      </c>
      <c r="BM130" s="144" t="s">
        <v>540</v>
      </c>
    </row>
    <row r="131" spans="2:65" s="1" customFormat="1" ht="16.5" customHeight="1">
      <c r="B131" s="31"/>
      <c r="C131" s="132" t="s">
        <v>88</v>
      </c>
      <c r="D131" s="132" t="s">
        <v>153</v>
      </c>
      <c r="E131" s="133" t="s">
        <v>541</v>
      </c>
      <c r="F131" s="134" t="s">
        <v>542</v>
      </c>
      <c r="G131" s="135" t="s">
        <v>543</v>
      </c>
      <c r="H131" s="136">
        <v>5</v>
      </c>
      <c r="I131" s="137"/>
      <c r="J131" s="138">
        <f t="shared" si="0"/>
        <v>0</v>
      </c>
      <c r="K131" s="139"/>
      <c r="L131" s="31"/>
      <c r="M131" s="140" t="s">
        <v>1</v>
      </c>
      <c r="N131" s="141" t="s">
        <v>43</v>
      </c>
      <c r="P131" s="142">
        <f t="shared" si="1"/>
        <v>0</v>
      </c>
      <c r="Q131" s="142">
        <v>0</v>
      </c>
      <c r="R131" s="142">
        <f t="shared" si="2"/>
        <v>0</v>
      </c>
      <c r="S131" s="142">
        <v>0</v>
      </c>
      <c r="T131" s="143">
        <f t="shared" si="3"/>
        <v>0</v>
      </c>
      <c r="AR131" s="144" t="s">
        <v>157</v>
      </c>
      <c r="AT131" s="144" t="s">
        <v>153</v>
      </c>
      <c r="AU131" s="144" t="s">
        <v>86</v>
      </c>
      <c r="AY131" s="16" t="s">
        <v>150</v>
      </c>
      <c r="BE131" s="145">
        <f t="shared" si="4"/>
        <v>0</v>
      </c>
      <c r="BF131" s="145">
        <f t="shared" si="5"/>
        <v>0</v>
      </c>
      <c r="BG131" s="145">
        <f t="shared" si="6"/>
        <v>0</v>
      </c>
      <c r="BH131" s="145">
        <f t="shared" si="7"/>
        <v>0</v>
      </c>
      <c r="BI131" s="145">
        <f t="shared" si="8"/>
        <v>0</v>
      </c>
      <c r="BJ131" s="16" t="s">
        <v>86</v>
      </c>
      <c r="BK131" s="145">
        <f t="shared" si="9"/>
        <v>0</v>
      </c>
      <c r="BL131" s="16" t="s">
        <v>157</v>
      </c>
      <c r="BM131" s="144" t="s">
        <v>544</v>
      </c>
    </row>
    <row r="132" spans="2:65" s="1" customFormat="1" ht="21.75" customHeight="1">
      <c r="B132" s="31"/>
      <c r="C132" s="132" t="s">
        <v>151</v>
      </c>
      <c r="D132" s="132" t="s">
        <v>153</v>
      </c>
      <c r="E132" s="133" t="s">
        <v>545</v>
      </c>
      <c r="F132" s="134" t="s">
        <v>546</v>
      </c>
      <c r="G132" s="135" t="s">
        <v>391</v>
      </c>
      <c r="H132" s="136">
        <v>32</v>
      </c>
      <c r="I132" s="137"/>
      <c r="J132" s="138">
        <f t="shared" si="0"/>
        <v>0</v>
      </c>
      <c r="K132" s="139"/>
      <c r="L132" s="31"/>
      <c r="M132" s="140" t="s">
        <v>1</v>
      </c>
      <c r="N132" s="141" t="s">
        <v>43</v>
      </c>
      <c r="P132" s="142">
        <f t="shared" si="1"/>
        <v>0</v>
      </c>
      <c r="Q132" s="142">
        <v>0</v>
      </c>
      <c r="R132" s="142">
        <f t="shared" si="2"/>
        <v>0</v>
      </c>
      <c r="S132" s="142">
        <v>0</v>
      </c>
      <c r="T132" s="143">
        <f t="shared" si="3"/>
        <v>0</v>
      </c>
      <c r="AR132" s="144" t="s">
        <v>157</v>
      </c>
      <c r="AT132" s="144" t="s">
        <v>153</v>
      </c>
      <c r="AU132" s="144" t="s">
        <v>86</v>
      </c>
      <c r="AY132" s="16" t="s">
        <v>150</v>
      </c>
      <c r="BE132" s="145">
        <f t="shared" si="4"/>
        <v>0</v>
      </c>
      <c r="BF132" s="145">
        <f t="shared" si="5"/>
        <v>0</v>
      </c>
      <c r="BG132" s="145">
        <f t="shared" si="6"/>
        <v>0</v>
      </c>
      <c r="BH132" s="145">
        <f t="shared" si="7"/>
        <v>0</v>
      </c>
      <c r="BI132" s="145">
        <f t="shared" si="8"/>
        <v>0</v>
      </c>
      <c r="BJ132" s="16" t="s">
        <v>86</v>
      </c>
      <c r="BK132" s="145">
        <f t="shared" si="9"/>
        <v>0</v>
      </c>
      <c r="BL132" s="16" t="s">
        <v>157</v>
      </c>
      <c r="BM132" s="144" t="s">
        <v>547</v>
      </c>
    </row>
    <row r="133" spans="2:65" s="1" customFormat="1" ht="16.5" customHeight="1">
      <c r="B133" s="31"/>
      <c r="C133" s="132" t="s">
        <v>157</v>
      </c>
      <c r="D133" s="132" t="s">
        <v>153</v>
      </c>
      <c r="E133" s="133" t="s">
        <v>548</v>
      </c>
      <c r="F133" s="134" t="s">
        <v>549</v>
      </c>
      <c r="G133" s="135" t="s">
        <v>543</v>
      </c>
      <c r="H133" s="136">
        <v>4</v>
      </c>
      <c r="I133" s="137"/>
      <c r="J133" s="138">
        <f t="shared" si="0"/>
        <v>0</v>
      </c>
      <c r="K133" s="139"/>
      <c r="L133" s="31"/>
      <c r="M133" s="140" t="s">
        <v>1</v>
      </c>
      <c r="N133" s="141" t="s">
        <v>43</v>
      </c>
      <c r="P133" s="142">
        <f t="shared" si="1"/>
        <v>0</v>
      </c>
      <c r="Q133" s="142">
        <v>0</v>
      </c>
      <c r="R133" s="142">
        <f t="shared" si="2"/>
        <v>0</v>
      </c>
      <c r="S133" s="142">
        <v>0</v>
      </c>
      <c r="T133" s="143">
        <f t="shared" si="3"/>
        <v>0</v>
      </c>
      <c r="AR133" s="144" t="s">
        <v>157</v>
      </c>
      <c r="AT133" s="144" t="s">
        <v>153</v>
      </c>
      <c r="AU133" s="144" t="s">
        <v>86</v>
      </c>
      <c r="AY133" s="16" t="s">
        <v>150</v>
      </c>
      <c r="BE133" s="145">
        <f t="shared" si="4"/>
        <v>0</v>
      </c>
      <c r="BF133" s="145">
        <f t="shared" si="5"/>
        <v>0</v>
      </c>
      <c r="BG133" s="145">
        <f t="shared" si="6"/>
        <v>0</v>
      </c>
      <c r="BH133" s="145">
        <f t="shared" si="7"/>
        <v>0</v>
      </c>
      <c r="BI133" s="145">
        <f t="shared" si="8"/>
        <v>0</v>
      </c>
      <c r="BJ133" s="16" t="s">
        <v>86</v>
      </c>
      <c r="BK133" s="145">
        <f t="shared" si="9"/>
        <v>0</v>
      </c>
      <c r="BL133" s="16" t="s">
        <v>157</v>
      </c>
      <c r="BM133" s="144" t="s">
        <v>550</v>
      </c>
    </row>
    <row r="134" spans="2:65" s="1" customFormat="1" ht="16.5" customHeight="1">
      <c r="B134" s="31"/>
      <c r="C134" s="132" t="s">
        <v>180</v>
      </c>
      <c r="D134" s="132" t="s">
        <v>153</v>
      </c>
      <c r="E134" s="133" t="s">
        <v>551</v>
      </c>
      <c r="F134" s="134" t="s">
        <v>552</v>
      </c>
      <c r="G134" s="135" t="s">
        <v>543</v>
      </c>
      <c r="H134" s="136">
        <v>4</v>
      </c>
      <c r="I134" s="137"/>
      <c r="J134" s="138">
        <f t="shared" si="0"/>
        <v>0</v>
      </c>
      <c r="K134" s="139"/>
      <c r="L134" s="31"/>
      <c r="M134" s="140" t="s">
        <v>1</v>
      </c>
      <c r="N134" s="141" t="s">
        <v>43</v>
      </c>
      <c r="P134" s="142">
        <f t="shared" si="1"/>
        <v>0</v>
      </c>
      <c r="Q134" s="142">
        <v>0</v>
      </c>
      <c r="R134" s="142">
        <f t="shared" si="2"/>
        <v>0</v>
      </c>
      <c r="S134" s="142">
        <v>0</v>
      </c>
      <c r="T134" s="143">
        <f t="shared" si="3"/>
        <v>0</v>
      </c>
      <c r="AR134" s="144" t="s">
        <v>157</v>
      </c>
      <c r="AT134" s="144" t="s">
        <v>153</v>
      </c>
      <c r="AU134" s="144" t="s">
        <v>86</v>
      </c>
      <c r="AY134" s="16" t="s">
        <v>150</v>
      </c>
      <c r="BE134" s="145">
        <f t="shared" si="4"/>
        <v>0</v>
      </c>
      <c r="BF134" s="145">
        <f t="shared" si="5"/>
        <v>0</v>
      </c>
      <c r="BG134" s="145">
        <f t="shared" si="6"/>
        <v>0</v>
      </c>
      <c r="BH134" s="145">
        <f t="shared" si="7"/>
        <v>0</v>
      </c>
      <c r="BI134" s="145">
        <f t="shared" si="8"/>
        <v>0</v>
      </c>
      <c r="BJ134" s="16" t="s">
        <v>86</v>
      </c>
      <c r="BK134" s="145">
        <f t="shared" si="9"/>
        <v>0</v>
      </c>
      <c r="BL134" s="16" t="s">
        <v>157</v>
      </c>
      <c r="BM134" s="144" t="s">
        <v>553</v>
      </c>
    </row>
    <row r="135" spans="2:65" s="1" customFormat="1" ht="16.5" customHeight="1">
      <c r="B135" s="31"/>
      <c r="C135" s="132" t="s">
        <v>186</v>
      </c>
      <c r="D135" s="132" t="s">
        <v>153</v>
      </c>
      <c r="E135" s="133" t="s">
        <v>554</v>
      </c>
      <c r="F135" s="134" t="s">
        <v>555</v>
      </c>
      <c r="G135" s="135" t="s">
        <v>543</v>
      </c>
      <c r="H135" s="136">
        <v>4</v>
      </c>
      <c r="I135" s="137"/>
      <c r="J135" s="138">
        <f t="shared" si="0"/>
        <v>0</v>
      </c>
      <c r="K135" s="139"/>
      <c r="L135" s="31"/>
      <c r="M135" s="140" t="s">
        <v>1</v>
      </c>
      <c r="N135" s="141" t="s">
        <v>43</v>
      </c>
      <c r="P135" s="142">
        <f t="shared" si="1"/>
        <v>0</v>
      </c>
      <c r="Q135" s="142">
        <v>0</v>
      </c>
      <c r="R135" s="142">
        <f t="shared" si="2"/>
        <v>0</v>
      </c>
      <c r="S135" s="142">
        <v>0</v>
      </c>
      <c r="T135" s="143">
        <f t="shared" si="3"/>
        <v>0</v>
      </c>
      <c r="AR135" s="144" t="s">
        <v>157</v>
      </c>
      <c r="AT135" s="144" t="s">
        <v>153</v>
      </c>
      <c r="AU135" s="144" t="s">
        <v>86</v>
      </c>
      <c r="AY135" s="16" t="s">
        <v>150</v>
      </c>
      <c r="BE135" s="145">
        <f t="shared" si="4"/>
        <v>0</v>
      </c>
      <c r="BF135" s="145">
        <f t="shared" si="5"/>
        <v>0</v>
      </c>
      <c r="BG135" s="145">
        <f t="shared" si="6"/>
        <v>0</v>
      </c>
      <c r="BH135" s="145">
        <f t="shared" si="7"/>
        <v>0</v>
      </c>
      <c r="BI135" s="145">
        <f t="shared" si="8"/>
        <v>0</v>
      </c>
      <c r="BJ135" s="16" t="s">
        <v>86</v>
      </c>
      <c r="BK135" s="145">
        <f t="shared" si="9"/>
        <v>0</v>
      </c>
      <c r="BL135" s="16" t="s">
        <v>157</v>
      </c>
      <c r="BM135" s="144" t="s">
        <v>556</v>
      </c>
    </row>
    <row r="136" spans="2:65" s="1" customFormat="1" ht="21.75" customHeight="1">
      <c r="B136" s="31"/>
      <c r="C136" s="132" t="s">
        <v>195</v>
      </c>
      <c r="D136" s="132" t="s">
        <v>153</v>
      </c>
      <c r="E136" s="133" t="s">
        <v>557</v>
      </c>
      <c r="F136" s="134" t="s">
        <v>558</v>
      </c>
      <c r="G136" s="135" t="s">
        <v>543</v>
      </c>
      <c r="H136" s="136">
        <v>4</v>
      </c>
      <c r="I136" s="137"/>
      <c r="J136" s="138">
        <f t="shared" si="0"/>
        <v>0</v>
      </c>
      <c r="K136" s="139"/>
      <c r="L136" s="31"/>
      <c r="M136" s="140" t="s">
        <v>1</v>
      </c>
      <c r="N136" s="141" t="s">
        <v>43</v>
      </c>
      <c r="P136" s="142">
        <f t="shared" si="1"/>
        <v>0</v>
      </c>
      <c r="Q136" s="142">
        <v>0</v>
      </c>
      <c r="R136" s="142">
        <f t="shared" si="2"/>
        <v>0</v>
      </c>
      <c r="S136" s="142">
        <v>0</v>
      </c>
      <c r="T136" s="143">
        <f t="shared" si="3"/>
        <v>0</v>
      </c>
      <c r="AR136" s="144" t="s">
        <v>157</v>
      </c>
      <c r="AT136" s="144" t="s">
        <v>153</v>
      </c>
      <c r="AU136" s="144" t="s">
        <v>86</v>
      </c>
      <c r="AY136" s="16" t="s">
        <v>150</v>
      </c>
      <c r="BE136" s="145">
        <f t="shared" si="4"/>
        <v>0</v>
      </c>
      <c r="BF136" s="145">
        <f t="shared" si="5"/>
        <v>0</v>
      </c>
      <c r="BG136" s="145">
        <f t="shared" si="6"/>
        <v>0</v>
      </c>
      <c r="BH136" s="145">
        <f t="shared" si="7"/>
        <v>0</v>
      </c>
      <c r="BI136" s="145">
        <f t="shared" si="8"/>
        <v>0</v>
      </c>
      <c r="BJ136" s="16" t="s">
        <v>86</v>
      </c>
      <c r="BK136" s="145">
        <f t="shared" si="9"/>
        <v>0</v>
      </c>
      <c r="BL136" s="16" t="s">
        <v>157</v>
      </c>
      <c r="BM136" s="144" t="s">
        <v>559</v>
      </c>
    </row>
    <row r="137" spans="2:65" s="1" customFormat="1" ht="16.5" customHeight="1">
      <c r="B137" s="31"/>
      <c r="C137" s="132" t="s">
        <v>184</v>
      </c>
      <c r="D137" s="132" t="s">
        <v>153</v>
      </c>
      <c r="E137" s="133" t="s">
        <v>560</v>
      </c>
      <c r="F137" s="134" t="s">
        <v>561</v>
      </c>
      <c r="G137" s="135" t="s">
        <v>562</v>
      </c>
      <c r="H137" s="136">
        <v>1</v>
      </c>
      <c r="I137" s="137"/>
      <c r="J137" s="138">
        <f t="shared" si="0"/>
        <v>0</v>
      </c>
      <c r="K137" s="139"/>
      <c r="L137" s="31"/>
      <c r="M137" s="140" t="s">
        <v>1</v>
      </c>
      <c r="N137" s="141" t="s">
        <v>43</v>
      </c>
      <c r="P137" s="142">
        <f t="shared" si="1"/>
        <v>0</v>
      </c>
      <c r="Q137" s="142">
        <v>0</v>
      </c>
      <c r="R137" s="142">
        <f t="shared" si="2"/>
        <v>0</v>
      </c>
      <c r="S137" s="142">
        <v>0</v>
      </c>
      <c r="T137" s="143">
        <f t="shared" si="3"/>
        <v>0</v>
      </c>
      <c r="AR137" s="144" t="s">
        <v>157</v>
      </c>
      <c r="AT137" s="144" t="s">
        <v>153</v>
      </c>
      <c r="AU137" s="144" t="s">
        <v>86</v>
      </c>
      <c r="AY137" s="16" t="s">
        <v>150</v>
      </c>
      <c r="BE137" s="145">
        <f t="shared" si="4"/>
        <v>0</v>
      </c>
      <c r="BF137" s="145">
        <f t="shared" si="5"/>
        <v>0</v>
      </c>
      <c r="BG137" s="145">
        <f t="shared" si="6"/>
        <v>0</v>
      </c>
      <c r="BH137" s="145">
        <f t="shared" si="7"/>
        <v>0</v>
      </c>
      <c r="BI137" s="145">
        <f t="shared" si="8"/>
        <v>0</v>
      </c>
      <c r="BJ137" s="16" t="s">
        <v>86</v>
      </c>
      <c r="BK137" s="145">
        <f t="shared" si="9"/>
        <v>0</v>
      </c>
      <c r="BL137" s="16" t="s">
        <v>157</v>
      </c>
      <c r="BM137" s="144" t="s">
        <v>563</v>
      </c>
    </row>
    <row r="138" spans="2:65" s="1" customFormat="1" ht="37.9" customHeight="1">
      <c r="B138" s="31"/>
      <c r="C138" s="132" t="s">
        <v>211</v>
      </c>
      <c r="D138" s="132" t="s">
        <v>153</v>
      </c>
      <c r="E138" s="133" t="s">
        <v>564</v>
      </c>
      <c r="F138" s="134" t="s">
        <v>565</v>
      </c>
      <c r="G138" s="135" t="s">
        <v>391</v>
      </c>
      <c r="H138" s="136">
        <v>18</v>
      </c>
      <c r="I138" s="137"/>
      <c r="J138" s="138">
        <f t="shared" si="0"/>
        <v>0</v>
      </c>
      <c r="K138" s="139"/>
      <c r="L138" s="31"/>
      <c r="M138" s="140" t="s">
        <v>1</v>
      </c>
      <c r="N138" s="141" t="s">
        <v>43</v>
      </c>
      <c r="P138" s="142">
        <f t="shared" si="1"/>
        <v>0</v>
      </c>
      <c r="Q138" s="142">
        <v>0</v>
      </c>
      <c r="R138" s="142">
        <f t="shared" si="2"/>
        <v>0</v>
      </c>
      <c r="S138" s="142">
        <v>0</v>
      </c>
      <c r="T138" s="143">
        <f t="shared" si="3"/>
        <v>0</v>
      </c>
      <c r="AR138" s="144" t="s">
        <v>157</v>
      </c>
      <c r="AT138" s="144" t="s">
        <v>153</v>
      </c>
      <c r="AU138" s="144" t="s">
        <v>86</v>
      </c>
      <c r="AY138" s="16" t="s">
        <v>150</v>
      </c>
      <c r="BE138" s="145">
        <f t="shared" si="4"/>
        <v>0</v>
      </c>
      <c r="BF138" s="145">
        <f t="shared" si="5"/>
        <v>0</v>
      </c>
      <c r="BG138" s="145">
        <f t="shared" si="6"/>
        <v>0</v>
      </c>
      <c r="BH138" s="145">
        <f t="shared" si="7"/>
        <v>0</v>
      </c>
      <c r="BI138" s="145">
        <f t="shared" si="8"/>
        <v>0</v>
      </c>
      <c r="BJ138" s="16" t="s">
        <v>86</v>
      </c>
      <c r="BK138" s="145">
        <f t="shared" si="9"/>
        <v>0</v>
      </c>
      <c r="BL138" s="16" t="s">
        <v>157</v>
      </c>
      <c r="BM138" s="144" t="s">
        <v>566</v>
      </c>
    </row>
    <row r="139" spans="2:65" s="1" customFormat="1" ht="16.5" customHeight="1">
      <c r="B139" s="31"/>
      <c r="C139" s="132" t="s">
        <v>215</v>
      </c>
      <c r="D139" s="132" t="s">
        <v>153</v>
      </c>
      <c r="E139" s="133" t="s">
        <v>567</v>
      </c>
      <c r="F139" s="134" t="s">
        <v>568</v>
      </c>
      <c r="G139" s="135" t="s">
        <v>391</v>
      </c>
      <c r="H139" s="136">
        <v>18</v>
      </c>
      <c r="I139" s="137"/>
      <c r="J139" s="138">
        <f t="shared" si="0"/>
        <v>0</v>
      </c>
      <c r="K139" s="139"/>
      <c r="L139" s="31"/>
      <c r="M139" s="140" t="s">
        <v>1</v>
      </c>
      <c r="N139" s="141" t="s">
        <v>43</v>
      </c>
      <c r="P139" s="142">
        <f t="shared" si="1"/>
        <v>0</v>
      </c>
      <c r="Q139" s="142">
        <v>0</v>
      </c>
      <c r="R139" s="142">
        <f t="shared" si="2"/>
        <v>0</v>
      </c>
      <c r="S139" s="142">
        <v>0</v>
      </c>
      <c r="T139" s="143">
        <f t="shared" si="3"/>
        <v>0</v>
      </c>
      <c r="AR139" s="144" t="s">
        <v>157</v>
      </c>
      <c r="AT139" s="144" t="s">
        <v>153</v>
      </c>
      <c r="AU139" s="144" t="s">
        <v>86</v>
      </c>
      <c r="AY139" s="16" t="s">
        <v>150</v>
      </c>
      <c r="BE139" s="145">
        <f t="shared" si="4"/>
        <v>0</v>
      </c>
      <c r="BF139" s="145">
        <f t="shared" si="5"/>
        <v>0</v>
      </c>
      <c r="BG139" s="145">
        <f t="shared" si="6"/>
        <v>0</v>
      </c>
      <c r="BH139" s="145">
        <f t="shared" si="7"/>
        <v>0</v>
      </c>
      <c r="BI139" s="145">
        <f t="shared" si="8"/>
        <v>0</v>
      </c>
      <c r="BJ139" s="16" t="s">
        <v>86</v>
      </c>
      <c r="BK139" s="145">
        <f t="shared" si="9"/>
        <v>0</v>
      </c>
      <c r="BL139" s="16" t="s">
        <v>157</v>
      </c>
      <c r="BM139" s="144" t="s">
        <v>569</v>
      </c>
    </row>
    <row r="140" spans="2:65" s="1" customFormat="1" ht="16.5" customHeight="1">
      <c r="B140" s="31"/>
      <c r="C140" s="132" t="s">
        <v>220</v>
      </c>
      <c r="D140" s="132" t="s">
        <v>153</v>
      </c>
      <c r="E140" s="133" t="s">
        <v>570</v>
      </c>
      <c r="F140" s="134" t="s">
        <v>571</v>
      </c>
      <c r="G140" s="135" t="s">
        <v>543</v>
      </c>
      <c r="H140" s="136">
        <v>4</v>
      </c>
      <c r="I140" s="137"/>
      <c r="J140" s="138">
        <f t="shared" si="0"/>
        <v>0</v>
      </c>
      <c r="K140" s="139"/>
      <c r="L140" s="31"/>
      <c r="M140" s="140" t="s">
        <v>1</v>
      </c>
      <c r="N140" s="141" t="s">
        <v>43</v>
      </c>
      <c r="P140" s="142">
        <f t="shared" si="1"/>
        <v>0</v>
      </c>
      <c r="Q140" s="142">
        <v>0</v>
      </c>
      <c r="R140" s="142">
        <f t="shared" si="2"/>
        <v>0</v>
      </c>
      <c r="S140" s="142">
        <v>0</v>
      </c>
      <c r="T140" s="143">
        <f t="shared" si="3"/>
        <v>0</v>
      </c>
      <c r="AR140" s="144" t="s">
        <v>157</v>
      </c>
      <c r="AT140" s="144" t="s">
        <v>153</v>
      </c>
      <c r="AU140" s="144" t="s">
        <v>86</v>
      </c>
      <c r="AY140" s="16" t="s">
        <v>150</v>
      </c>
      <c r="BE140" s="145">
        <f t="shared" si="4"/>
        <v>0</v>
      </c>
      <c r="BF140" s="145">
        <f t="shared" si="5"/>
        <v>0</v>
      </c>
      <c r="BG140" s="145">
        <f t="shared" si="6"/>
        <v>0</v>
      </c>
      <c r="BH140" s="145">
        <f t="shared" si="7"/>
        <v>0</v>
      </c>
      <c r="BI140" s="145">
        <f t="shared" si="8"/>
        <v>0</v>
      </c>
      <c r="BJ140" s="16" t="s">
        <v>86</v>
      </c>
      <c r="BK140" s="145">
        <f t="shared" si="9"/>
        <v>0</v>
      </c>
      <c r="BL140" s="16" t="s">
        <v>157</v>
      </c>
      <c r="BM140" s="144" t="s">
        <v>572</v>
      </c>
    </row>
    <row r="141" spans="2:65" s="1" customFormat="1" ht="16.5" customHeight="1">
      <c r="B141" s="31"/>
      <c r="C141" s="132" t="s">
        <v>229</v>
      </c>
      <c r="D141" s="132" t="s">
        <v>153</v>
      </c>
      <c r="E141" s="133" t="s">
        <v>573</v>
      </c>
      <c r="F141" s="134" t="s">
        <v>561</v>
      </c>
      <c r="G141" s="135" t="s">
        <v>562</v>
      </c>
      <c r="H141" s="136">
        <v>1</v>
      </c>
      <c r="I141" s="137"/>
      <c r="J141" s="138">
        <f t="shared" si="0"/>
        <v>0</v>
      </c>
      <c r="K141" s="139"/>
      <c r="L141" s="31"/>
      <c r="M141" s="140" t="s">
        <v>1</v>
      </c>
      <c r="N141" s="141" t="s">
        <v>43</v>
      </c>
      <c r="P141" s="142">
        <f t="shared" si="1"/>
        <v>0</v>
      </c>
      <c r="Q141" s="142">
        <v>0</v>
      </c>
      <c r="R141" s="142">
        <f t="shared" si="2"/>
        <v>0</v>
      </c>
      <c r="S141" s="142">
        <v>0</v>
      </c>
      <c r="T141" s="143">
        <f t="shared" si="3"/>
        <v>0</v>
      </c>
      <c r="AR141" s="144" t="s">
        <v>157</v>
      </c>
      <c r="AT141" s="144" t="s">
        <v>153</v>
      </c>
      <c r="AU141" s="144" t="s">
        <v>86</v>
      </c>
      <c r="AY141" s="16" t="s">
        <v>150</v>
      </c>
      <c r="BE141" s="145">
        <f t="shared" si="4"/>
        <v>0</v>
      </c>
      <c r="BF141" s="145">
        <f t="shared" si="5"/>
        <v>0</v>
      </c>
      <c r="BG141" s="145">
        <f t="shared" si="6"/>
        <v>0</v>
      </c>
      <c r="BH141" s="145">
        <f t="shared" si="7"/>
        <v>0</v>
      </c>
      <c r="BI141" s="145">
        <f t="shared" si="8"/>
        <v>0</v>
      </c>
      <c r="BJ141" s="16" t="s">
        <v>86</v>
      </c>
      <c r="BK141" s="145">
        <f t="shared" si="9"/>
        <v>0</v>
      </c>
      <c r="BL141" s="16" t="s">
        <v>157</v>
      </c>
      <c r="BM141" s="144" t="s">
        <v>574</v>
      </c>
    </row>
    <row r="142" spans="2:65" s="11" customFormat="1" ht="25.9" customHeight="1">
      <c r="B142" s="120"/>
      <c r="D142" s="121" t="s">
        <v>77</v>
      </c>
      <c r="E142" s="122" t="s">
        <v>575</v>
      </c>
      <c r="F142" s="122" t="s">
        <v>576</v>
      </c>
      <c r="I142" s="123"/>
      <c r="J142" s="124">
        <f>BK142</f>
        <v>0</v>
      </c>
      <c r="L142" s="120"/>
      <c r="M142" s="125"/>
      <c r="P142" s="126">
        <f>SUM(P143:P145)</f>
        <v>0</v>
      </c>
      <c r="R142" s="126">
        <f>SUM(R143:R145)</f>
        <v>0</v>
      </c>
      <c r="T142" s="127">
        <f>SUM(T143:T145)</f>
        <v>0</v>
      </c>
      <c r="AR142" s="121" t="s">
        <v>86</v>
      </c>
      <c r="AT142" s="128" t="s">
        <v>77</v>
      </c>
      <c r="AU142" s="128" t="s">
        <v>78</v>
      </c>
      <c r="AY142" s="121" t="s">
        <v>150</v>
      </c>
      <c r="BK142" s="129">
        <f>SUM(BK143:BK145)</f>
        <v>0</v>
      </c>
    </row>
    <row r="143" spans="2:65" s="1" customFormat="1" ht="24.2" customHeight="1">
      <c r="B143" s="31"/>
      <c r="C143" s="132" t="s">
        <v>235</v>
      </c>
      <c r="D143" s="132" t="s">
        <v>153</v>
      </c>
      <c r="E143" s="133" t="s">
        <v>577</v>
      </c>
      <c r="F143" s="134" t="s">
        <v>578</v>
      </c>
      <c r="G143" s="135" t="s">
        <v>579</v>
      </c>
      <c r="H143" s="136">
        <v>0.05</v>
      </c>
      <c r="I143" s="137"/>
      <c r="J143" s="138">
        <f>ROUND(I143*H143,2)</f>
        <v>0</v>
      </c>
      <c r="K143" s="139"/>
      <c r="L143" s="31"/>
      <c r="M143" s="140" t="s">
        <v>1</v>
      </c>
      <c r="N143" s="141" t="s">
        <v>43</v>
      </c>
      <c r="P143" s="142">
        <f>O143*H143</f>
        <v>0</v>
      </c>
      <c r="Q143" s="142">
        <v>0</v>
      </c>
      <c r="R143" s="142">
        <f>Q143*H143</f>
        <v>0</v>
      </c>
      <c r="S143" s="142">
        <v>0</v>
      </c>
      <c r="T143" s="143">
        <f>S143*H143</f>
        <v>0</v>
      </c>
      <c r="AR143" s="144" t="s">
        <v>157</v>
      </c>
      <c r="AT143" s="144" t="s">
        <v>153</v>
      </c>
      <c r="AU143" s="144" t="s">
        <v>86</v>
      </c>
      <c r="AY143" s="16" t="s">
        <v>150</v>
      </c>
      <c r="BE143" s="145">
        <f>IF(N143="základní",J143,0)</f>
        <v>0</v>
      </c>
      <c r="BF143" s="145">
        <f>IF(N143="snížená",J143,0)</f>
        <v>0</v>
      </c>
      <c r="BG143" s="145">
        <f>IF(N143="zákl. přenesená",J143,0)</f>
        <v>0</v>
      </c>
      <c r="BH143" s="145">
        <f>IF(N143="sníž. přenesená",J143,0)</f>
        <v>0</v>
      </c>
      <c r="BI143" s="145">
        <f>IF(N143="nulová",J143,0)</f>
        <v>0</v>
      </c>
      <c r="BJ143" s="16" t="s">
        <v>86</v>
      </c>
      <c r="BK143" s="145">
        <f>ROUND(I143*H143,2)</f>
        <v>0</v>
      </c>
      <c r="BL143" s="16" t="s">
        <v>157</v>
      </c>
      <c r="BM143" s="144" t="s">
        <v>580</v>
      </c>
    </row>
    <row r="144" spans="2:65" s="1" customFormat="1" ht="24.2" customHeight="1">
      <c r="B144" s="31"/>
      <c r="C144" s="132" t="s">
        <v>240</v>
      </c>
      <c r="D144" s="132" t="s">
        <v>153</v>
      </c>
      <c r="E144" s="133" t="s">
        <v>581</v>
      </c>
      <c r="F144" s="134" t="s">
        <v>319</v>
      </c>
      <c r="G144" s="135" t="s">
        <v>579</v>
      </c>
      <c r="H144" s="136">
        <v>0.5</v>
      </c>
      <c r="I144" s="137"/>
      <c r="J144" s="138">
        <f>ROUND(I144*H144,2)</f>
        <v>0</v>
      </c>
      <c r="K144" s="139"/>
      <c r="L144" s="31"/>
      <c r="M144" s="140" t="s">
        <v>1</v>
      </c>
      <c r="N144" s="141" t="s">
        <v>43</v>
      </c>
      <c r="P144" s="142">
        <f>O144*H144</f>
        <v>0</v>
      </c>
      <c r="Q144" s="142">
        <v>0</v>
      </c>
      <c r="R144" s="142">
        <f>Q144*H144</f>
        <v>0</v>
      </c>
      <c r="S144" s="142">
        <v>0</v>
      </c>
      <c r="T144" s="143">
        <f>S144*H144</f>
        <v>0</v>
      </c>
      <c r="AR144" s="144" t="s">
        <v>157</v>
      </c>
      <c r="AT144" s="144" t="s">
        <v>153</v>
      </c>
      <c r="AU144" s="144" t="s">
        <v>86</v>
      </c>
      <c r="AY144" s="16" t="s">
        <v>150</v>
      </c>
      <c r="BE144" s="145">
        <f>IF(N144="základní",J144,0)</f>
        <v>0</v>
      </c>
      <c r="BF144" s="145">
        <f>IF(N144="snížená",J144,0)</f>
        <v>0</v>
      </c>
      <c r="BG144" s="145">
        <f>IF(N144="zákl. přenesená",J144,0)</f>
        <v>0</v>
      </c>
      <c r="BH144" s="145">
        <f>IF(N144="sníž. přenesená",J144,0)</f>
        <v>0</v>
      </c>
      <c r="BI144" s="145">
        <f>IF(N144="nulová",J144,0)</f>
        <v>0</v>
      </c>
      <c r="BJ144" s="16" t="s">
        <v>86</v>
      </c>
      <c r="BK144" s="145">
        <f>ROUND(I144*H144,2)</f>
        <v>0</v>
      </c>
      <c r="BL144" s="16" t="s">
        <v>157</v>
      </c>
      <c r="BM144" s="144" t="s">
        <v>582</v>
      </c>
    </row>
    <row r="145" spans="2:65" s="1" customFormat="1" ht="33" customHeight="1">
      <c r="B145" s="31"/>
      <c r="C145" s="132" t="s">
        <v>8</v>
      </c>
      <c r="D145" s="132" t="s">
        <v>153</v>
      </c>
      <c r="E145" s="133" t="s">
        <v>583</v>
      </c>
      <c r="F145" s="134" t="s">
        <v>323</v>
      </c>
      <c r="G145" s="135" t="s">
        <v>579</v>
      </c>
      <c r="H145" s="136">
        <v>0.05</v>
      </c>
      <c r="I145" s="137"/>
      <c r="J145" s="138">
        <f>ROUND(I145*H145,2)</f>
        <v>0</v>
      </c>
      <c r="K145" s="139"/>
      <c r="L145" s="31"/>
      <c r="M145" s="140" t="s">
        <v>1</v>
      </c>
      <c r="N145" s="141" t="s">
        <v>43</v>
      </c>
      <c r="P145" s="142">
        <f>O145*H145</f>
        <v>0</v>
      </c>
      <c r="Q145" s="142">
        <v>0</v>
      </c>
      <c r="R145" s="142">
        <f>Q145*H145</f>
        <v>0</v>
      </c>
      <c r="S145" s="142">
        <v>0</v>
      </c>
      <c r="T145" s="143">
        <f>S145*H145</f>
        <v>0</v>
      </c>
      <c r="AR145" s="144" t="s">
        <v>157</v>
      </c>
      <c r="AT145" s="144" t="s">
        <v>153</v>
      </c>
      <c r="AU145" s="144" t="s">
        <v>86</v>
      </c>
      <c r="AY145" s="16" t="s">
        <v>150</v>
      </c>
      <c r="BE145" s="145">
        <f>IF(N145="základní",J145,0)</f>
        <v>0</v>
      </c>
      <c r="BF145" s="145">
        <f>IF(N145="snížená",J145,0)</f>
        <v>0</v>
      </c>
      <c r="BG145" s="145">
        <f>IF(N145="zákl. přenesená",J145,0)</f>
        <v>0</v>
      </c>
      <c r="BH145" s="145">
        <f>IF(N145="sníž. přenesená",J145,0)</f>
        <v>0</v>
      </c>
      <c r="BI145" s="145">
        <f>IF(N145="nulová",J145,0)</f>
        <v>0</v>
      </c>
      <c r="BJ145" s="16" t="s">
        <v>86</v>
      </c>
      <c r="BK145" s="145">
        <f>ROUND(I145*H145,2)</f>
        <v>0</v>
      </c>
      <c r="BL145" s="16" t="s">
        <v>157</v>
      </c>
      <c r="BM145" s="144" t="s">
        <v>584</v>
      </c>
    </row>
    <row r="146" spans="2:65" s="11" customFormat="1" ht="25.9" customHeight="1">
      <c r="B146" s="120"/>
      <c r="D146" s="121" t="s">
        <v>77</v>
      </c>
      <c r="E146" s="122" t="s">
        <v>585</v>
      </c>
      <c r="F146" s="122" t="s">
        <v>586</v>
      </c>
      <c r="I146" s="123"/>
      <c r="J146" s="124">
        <f>BK146</f>
        <v>0</v>
      </c>
      <c r="L146" s="120"/>
      <c r="M146" s="125"/>
      <c r="P146" s="126">
        <f>SUM(P147:P149)</f>
        <v>0</v>
      </c>
      <c r="R146" s="126">
        <f>SUM(R147:R149)</f>
        <v>0</v>
      </c>
      <c r="T146" s="127">
        <f>SUM(T147:T149)</f>
        <v>0</v>
      </c>
      <c r="AR146" s="121" t="s">
        <v>86</v>
      </c>
      <c r="AT146" s="128" t="s">
        <v>77</v>
      </c>
      <c r="AU146" s="128" t="s">
        <v>78</v>
      </c>
      <c r="AY146" s="121" t="s">
        <v>150</v>
      </c>
      <c r="BK146" s="129">
        <f>SUM(BK147:BK149)</f>
        <v>0</v>
      </c>
    </row>
    <row r="147" spans="2:65" s="1" customFormat="1" ht="24.2" customHeight="1">
      <c r="B147" s="31"/>
      <c r="C147" s="132" t="s">
        <v>243</v>
      </c>
      <c r="D147" s="132" t="s">
        <v>153</v>
      </c>
      <c r="E147" s="133" t="s">
        <v>587</v>
      </c>
      <c r="F147" s="134" t="s">
        <v>588</v>
      </c>
      <c r="G147" s="135" t="s">
        <v>543</v>
      </c>
      <c r="H147" s="136">
        <v>1</v>
      </c>
      <c r="I147" s="137"/>
      <c r="J147" s="138">
        <f>ROUND(I147*H147,2)</f>
        <v>0</v>
      </c>
      <c r="K147" s="139"/>
      <c r="L147" s="31"/>
      <c r="M147" s="140" t="s">
        <v>1</v>
      </c>
      <c r="N147" s="141" t="s">
        <v>43</v>
      </c>
      <c r="P147" s="142">
        <f>O147*H147</f>
        <v>0</v>
      </c>
      <c r="Q147" s="142">
        <v>0</v>
      </c>
      <c r="R147" s="142">
        <f>Q147*H147</f>
        <v>0</v>
      </c>
      <c r="S147" s="142">
        <v>0</v>
      </c>
      <c r="T147" s="143">
        <f>S147*H147</f>
        <v>0</v>
      </c>
      <c r="AR147" s="144" t="s">
        <v>157</v>
      </c>
      <c r="AT147" s="144" t="s">
        <v>153</v>
      </c>
      <c r="AU147" s="144" t="s">
        <v>86</v>
      </c>
      <c r="AY147" s="16" t="s">
        <v>150</v>
      </c>
      <c r="BE147" s="145">
        <f>IF(N147="základní",J147,0)</f>
        <v>0</v>
      </c>
      <c r="BF147" s="145">
        <f>IF(N147="snížená",J147,0)</f>
        <v>0</v>
      </c>
      <c r="BG147" s="145">
        <f>IF(N147="zákl. přenesená",J147,0)</f>
        <v>0</v>
      </c>
      <c r="BH147" s="145">
        <f>IF(N147="sníž. přenesená",J147,0)</f>
        <v>0</v>
      </c>
      <c r="BI147" s="145">
        <f>IF(N147="nulová",J147,0)</f>
        <v>0</v>
      </c>
      <c r="BJ147" s="16" t="s">
        <v>86</v>
      </c>
      <c r="BK147" s="145">
        <f>ROUND(I147*H147,2)</f>
        <v>0</v>
      </c>
      <c r="BL147" s="16" t="s">
        <v>157</v>
      </c>
      <c r="BM147" s="144" t="s">
        <v>589</v>
      </c>
    </row>
    <row r="148" spans="2:65" s="1" customFormat="1" ht="16.5" customHeight="1">
      <c r="B148" s="31"/>
      <c r="C148" s="132" t="s">
        <v>256</v>
      </c>
      <c r="D148" s="132" t="s">
        <v>153</v>
      </c>
      <c r="E148" s="133" t="s">
        <v>590</v>
      </c>
      <c r="F148" s="134" t="s">
        <v>591</v>
      </c>
      <c r="G148" s="135" t="s">
        <v>543</v>
      </c>
      <c r="H148" s="136">
        <v>1</v>
      </c>
      <c r="I148" s="137"/>
      <c r="J148" s="138">
        <f>ROUND(I148*H148,2)</f>
        <v>0</v>
      </c>
      <c r="K148" s="139"/>
      <c r="L148" s="31"/>
      <c r="M148" s="140" t="s">
        <v>1</v>
      </c>
      <c r="N148" s="141" t="s">
        <v>43</v>
      </c>
      <c r="P148" s="142">
        <f>O148*H148</f>
        <v>0</v>
      </c>
      <c r="Q148" s="142">
        <v>0</v>
      </c>
      <c r="R148" s="142">
        <f>Q148*H148</f>
        <v>0</v>
      </c>
      <c r="S148" s="142">
        <v>0</v>
      </c>
      <c r="T148" s="143">
        <f>S148*H148</f>
        <v>0</v>
      </c>
      <c r="AR148" s="144" t="s">
        <v>157</v>
      </c>
      <c r="AT148" s="144" t="s">
        <v>153</v>
      </c>
      <c r="AU148" s="144" t="s">
        <v>86</v>
      </c>
      <c r="AY148" s="16" t="s">
        <v>150</v>
      </c>
      <c r="BE148" s="145">
        <f>IF(N148="základní",J148,0)</f>
        <v>0</v>
      </c>
      <c r="BF148" s="145">
        <f>IF(N148="snížená",J148,0)</f>
        <v>0</v>
      </c>
      <c r="BG148" s="145">
        <f>IF(N148="zákl. přenesená",J148,0)</f>
        <v>0</v>
      </c>
      <c r="BH148" s="145">
        <f>IF(N148="sníž. přenesená",J148,0)</f>
        <v>0</v>
      </c>
      <c r="BI148" s="145">
        <f>IF(N148="nulová",J148,0)</f>
        <v>0</v>
      </c>
      <c r="BJ148" s="16" t="s">
        <v>86</v>
      </c>
      <c r="BK148" s="145">
        <f>ROUND(I148*H148,2)</f>
        <v>0</v>
      </c>
      <c r="BL148" s="16" t="s">
        <v>157</v>
      </c>
      <c r="BM148" s="144" t="s">
        <v>592</v>
      </c>
    </row>
    <row r="149" spans="2:65" s="1" customFormat="1" ht="24.2" customHeight="1">
      <c r="B149" s="31"/>
      <c r="C149" s="132" t="s">
        <v>260</v>
      </c>
      <c r="D149" s="132" t="s">
        <v>153</v>
      </c>
      <c r="E149" s="133" t="s">
        <v>593</v>
      </c>
      <c r="F149" s="134" t="s">
        <v>594</v>
      </c>
      <c r="G149" s="135" t="s">
        <v>543</v>
      </c>
      <c r="H149" s="136">
        <v>1</v>
      </c>
      <c r="I149" s="137"/>
      <c r="J149" s="138">
        <f>ROUND(I149*H149,2)</f>
        <v>0</v>
      </c>
      <c r="K149" s="139"/>
      <c r="L149" s="31"/>
      <c r="M149" s="140" t="s">
        <v>1</v>
      </c>
      <c r="N149" s="141" t="s">
        <v>43</v>
      </c>
      <c r="P149" s="142">
        <f>O149*H149</f>
        <v>0</v>
      </c>
      <c r="Q149" s="142">
        <v>0</v>
      </c>
      <c r="R149" s="142">
        <f>Q149*H149</f>
        <v>0</v>
      </c>
      <c r="S149" s="142">
        <v>0</v>
      </c>
      <c r="T149" s="143">
        <f>S149*H149</f>
        <v>0</v>
      </c>
      <c r="AR149" s="144" t="s">
        <v>157</v>
      </c>
      <c r="AT149" s="144" t="s">
        <v>153</v>
      </c>
      <c r="AU149" s="144" t="s">
        <v>86</v>
      </c>
      <c r="AY149" s="16" t="s">
        <v>150</v>
      </c>
      <c r="BE149" s="145">
        <f>IF(N149="základní",J149,0)</f>
        <v>0</v>
      </c>
      <c r="BF149" s="145">
        <f>IF(N149="snížená",J149,0)</f>
        <v>0</v>
      </c>
      <c r="BG149" s="145">
        <f>IF(N149="zákl. přenesená",J149,0)</f>
        <v>0</v>
      </c>
      <c r="BH149" s="145">
        <f>IF(N149="sníž. přenesená",J149,0)</f>
        <v>0</v>
      </c>
      <c r="BI149" s="145">
        <f>IF(N149="nulová",J149,0)</f>
        <v>0</v>
      </c>
      <c r="BJ149" s="16" t="s">
        <v>86</v>
      </c>
      <c r="BK149" s="145">
        <f>ROUND(I149*H149,2)</f>
        <v>0</v>
      </c>
      <c r="BL149" s="16" t="s">
        <v>157</v>
      </c>
      <c r="BM149" s="144" t="s">
        <v>595</v>
      </c>
    </row>
    <row r="150" spans="2:65" s="11" customFormat="1" ht="25.9" customHeight="1">
      <c r="B150" s="120"/>
      <c r="D150" s="121" t="s">
        <v>77</v>
      </c>
      <c r="E150" s="122" t="s">
        <v>596</v>
      </c>
      <c r="F150" s="122" t="s">
        <v>597</v>
      </c>
      <c r="I150" s="123"/>
      <c r="J150" s="124">
        <f>BK150</f>
        <v>0</v>
      </c>
      <c r="L150" s="120"/>
      <c r="M150" s="125"/>
      <c r="P150" s="126">
        <f>P151</f>
        <v>0</v>
      </c>
      <c r="R150" s="126">
        <f>R151</f>
        <v>0</v>
      </c>
      <c r="T150" s="127">
        <f>T151</f>
        <v>0</v>
      </c>
      <c r="AR150" s="121" t="s">
        <v>86</v>
      </c>
      <c r="AT150" s="128" t="s">
        <v>77</v>
      </c>
      <c r="AU150" s="128" t="s">
        <v>78</v>
      </c>
      <c r="AY150" s="121" t="s">
        <v>150</v>
      </c>
      <c r="BK150" s="129">
        <f>BK151</f>
        <v>0</v>
      </c>
    </row>
    <row r="151" spans="2:65" s="1" customFormat="1" ht="16.5" customHeight="1">
      <c r="B151" s="31"/>
      <c r="C151" s="132" t="s">
        <v>265</v>
      </c>
      <c r="D151" s="132" t="s">
        <v>153</v>
      </c>
      <c r="E151" s="133" t="s">
        <v>598</v>
      </c>
      <c r="F151" s="134" t="s">
        <v>599</v>
      </c>
      <c r="G151" s="135" t="s">
        <v>543</v>
      </c>
      <c r="H151" s="136">
        <v>2</v>
      </c>
      <c r="I151" s="137"/>
      <c r="J151" s="138">
        <f>ROUND(I151*H151,2)</f>
        <v>0</v>
      </c>
      <c r="K151" s="139"/>
      <c r="L151" s="31"/>
      <c r="M151" s="140" t="s">
        <v>1</v>
      </c>
      <c r="N151" s="141" t="s">
        <v>43</v>
      </c>
      <c r="P151" s="142">
        <f>O151*H151</f>
        <v>0</v>
      </c>
      <c r="Q151" s="142">
        <v>0</v>
      </c>
      <c r="R151" s="142">
        <f>Q151*H151</f>
        <v>0</v>
      </c>
      <c r="S151" s="142">
        <v>0</v>
      </c>
      <c r="T151" s="143">
        <f>S151*H151</f>
        <v>0</v>
      </c>
      <c r="AR151" s="144" t="s">
        <v>157</v>
      </c>
      <c r="AT151" s="144" t="s">
        <v>153</v>
      </c>
      <c r="AU151" s="144" t="s">
        <v>86</v>
      </c>
      <c r="AY151" s="16" t="s">
        <v>150</v>
      </c>
      <c r="BE151" s="145">
        <f>IF(N151="základní",J151,0)</f>
        <v>0</v>
      </c>
      <c r="BF151" s="145">
        <f>IF(N151="snížená",J151,0)</f>
        <v>0</v>
      </c>
      <c r="BG151" s="145">
        <f>IF(N151="zákl. přenesená",J151,0)</f>
        <v>0</v>
      </c>
      <c r="BH151" s="145">
        <f>IF(N151="sníž. přenesená",J151,0)</f>
        <v>0</v>
      </c>
      <c r="BI151" s="145">
        <f>IF(N151="nulová",J151,0)</f>
        <v>0</v>
      </c>
      <c r="BJ151" s="16" t="s">
        <v>86</v>
      </c>
      <c r="BK151" s="145">
        <f>ROUND(I151*H151,2)</f>
        <v>0</v>
      </c>
      <c r="BL151" s="16" t="s">
        <v>157</v>
      </c>
      <c r="BM151" s="144" t="s">
        <v>600</v>
      </c>
    </row>
    <row r="152" spans="2:65" s="11" customFormat="1" ht="25.9" customHeight="1">
      <c r="B152" s="120"/>
      <c r="D152" s="121" t="s">
        <v>77</v>
      </c>
      <c r="E152" s="122" t="s">
        <v>601</v>
      </c>
      <c r="F152" s="122" t="s">
        <v>1</v>
      </c>
      <c r="I152" s="123"/>
      <c r="J152" s="124">
        <f>BK152</f>
        <v>0</v>
      </c>
      <c r="L152" s="120"/>
      <c r="M152" s="125"/>
      <c r="P152" s="126">
        <f>SUM(P153:P155)</f>
        <v>0</v>
      </c>
      <c r="R152" s="126">
        <f>SUM(R153:R155)</f>
        <v>0</v>
      </c>
      <c r="T152" s="127">
        <f>SUM(T153:T155)</f>
        <v>0</v>
      </c>
      <c r="AR152" s="121" t="s">
        <v>86</v>
      </c>
      <c r="AT152" s="128" t="s">
        <v>77</v>
      </c>
      <c r="AU152" s="128" t="s">
        <v>78</v>
      </c>
      <c r="AY152" s="121" t="s">
        <v>150</v>
      </c>
      <c r="BK152" s="129">
        <f>SUM(BK153:BK155)</f>
        <v>0</v>
      </c>
    </row>
    <row r="153" spans="2:65" s="1" customFormat="1" ht="24.2" customHeight="1">
      <c r="B153" s="31"/>
      <c r="C153" s="132" t="s">
        <v>272</v>
      </c>
      <c r="D153" s="132" t="s">
        <v>153</v>
      </c>
      <c r="E153" s="133" t="s">
        <v>602</v>
      </c>
      <c r="F153" s="134" t="s">
        <v>603</v>
      </c>
      <c r="G153" s="135" t="s">
        <v>562</v>
      </c>
      <c r="H153" s="136">
        <v>1</v>
      </c>
      <c r="I153" s="137"/>
      <c r="J153" s="138">
        <f>ROUND(I153*H153,2)</f>
        <v>0</v>
      </c>
      <c r="K153" s="139"/>
      <c r="L153" s="31"/>
      <c r="M153" s="140" t="s">
        <v>1</v>
      </c>
      <c r="N153" s="141" t="s">
        <v>43</v>
      </c>
      <c r="P153" s="142">
        <f>O153*H153</f>
        <v>0</v>
      </c>
      <c r="Q153" s="142">
        <v>0</v>
      </c>
      <c r="R153" s="142">
        <f>Q153*H153</f>
        <v>0</v>
      </c>
      <c r="S153" s="142">
        <v>0</v>
      </c>
      <c r="T153" s="143">
        <f>S153*H153</f>
        <v>0</v>
      </c>
      <c r="AR153" s="144" t="s">
        <v>157</v>
      </c>
      <c r="AT153" s="144" t="s">
        <v>153</v>
      </c>
      <c r="AU153" s="144" t="s">
        <v>86</v>
      </c>
      <c r="AY153" s="16" t="s">
        <v>150</v>
      </c>
      <c r="BE153" s="145">
        <f>IF(N153="základní",J153,0)</f>
        <v>0</v>
      </c>
      <c r="BF153" s="145">
        <f>IF(N153="snížená",J153,0)</f>
        <v>0</v>
      </c>
      <c r="BG153" s="145">
        <f>IF(N153="zákl. přenesená",J153,0)</f>
        <v>0</v>
      </c>
      <c r="BH153" s="145">
        <f>IF(N153="sníž. přenesená",J153,0)</f>
        <v>0</v>
      </c>
      <c r="BI153" s="145">
        <f>IF(N153="nulová",J153,0)</f>
        <v>0</v>
      </c>
      <c r="BJ153" s="16" t="s">
        <v>86</v>
      </c>
      <c r="BK153" s="145">
        <f>ROUND(I153*H153,2)</f>
        <v>0</v>
      </c>
      <c r="BL153" s="16" t="s">
        <v>157</v>
      </c>
      <c r="BM153" s="144" t="s">
        <v>604</v>
      </c>
    </row>
    <row r="154" spans="2:65" s="1" customFormat="1" ht="16.5" customHeight="1">
      <c r="B154" s="31"/>
      <c r="C154" s="132" t="s">
        <v>7</v>
      </c>
      <c r="D154" s="132" t="s">
        <v>153</v>
      </c>
      <c r="E154" s="133" t="s">
        <v>605</v>
      </c>
      <c r="F154" s="134" t="s">
        <v>606</v>
      </c>
      <c r="G154" s="135" t="s">
        <v>543</v>
      </c>
      <c r="H154" s="136">
        <v>1</v>
      </c>
      <c r="I154" s="137"/>
      <c r="J154" s="138">
        <f>ROUND(I154*H154,2)</f>
        <v>0</v>
      </c>
      <c r="K154" s="139"/>
      <c r="L154" s="31"/>
      <c r="M154" s="140" t="s">
        <v>1</v>
      </c>
      <c r="N154" s="141" t="s">
        <v>43</v>
      </c>
      <c r="P154" s="142">
        <f>O154*H154</f>
        <v>0</v>
      </c>
      <c r="Q154" s="142">
        <v>0</v>
      </c>
      <c r="R154" s="142">
        <f>Q154*H154</f>
        <v>0</v>
      </c>
      <c r="S154" s="142">
        <v>0</v>
      </c>
      <c r="T154" s="143">
        <f>S154*H154</f>
        <v>0</v>
      </c>
      <c r="AR154" s="144" t="s">
        <v>157</v>
      </c>
      <c r="AT154" s="144" t="s">
        <v>153</v>
      </c>
      <c r="AU154" s="144" t="s">
        <v>86</v>
      </c>
      <c r="AY154" s="16" t="s">
        <v>150</v>
      </c>
      <c r="BE154" s="145">
        <f>IF(N154="základní",J154,0)</f>
        <v>0</v>
      </c>
      <c r="BF154" s="145">
        <f>IF(N154="snížená",J154,0)</f>
        <v>0</v>
      </c>
      <c r="BG154" s="145">
        <f>IF(N154="zákl. přenesená",J154,0)</f>
        <v>0</v>
      </c>
      <c r="BH154" s="145">
        <f>IF(N154="sníž. přenesená",J154,0)</f>
        <v>0</v>
      </c>
      <c r="BI154" s="145">
        <f>IF(N154="nulová",J154,0)</f>
        <v>0</v>
      </c>
      <c r="BJ154" s="16" t="s">
        <v>86</v>
      </c>
      <c r="BK154" s="145">
        <f>ROUND(I154*H154,2)</f>
        <v>0</v>
      </c>
      <c r="BL154" s="16" t="s">
        <v>157</v>
      </c>
      <c r="BM154" s="144" t="s">
        <v>607</v>
      </c>
    </row>
    <row r="155" spans="2:65" s="1" customFormat="1" ht="16.5" customHeight="1">
      <c r="B155" s="31"/>
      <c r="C155" s="132" t="s">
        <v>284</v>
      </c>
      <c r="D155" s="132" t="s">
        <v>153</v>
      </c>
      <c r="E155" s="133" t="s">
        <v>608</v>
      </c>
      <c r="F155" s="134" t="s">
        <v>599</v>
      </c>
      <c r="G155" s="135" t="s">
        <v>543</v>
      </c>
      <c r="H155" s="136">
        <v>2</v>
      </c>
      <c r="I155" s="137"/>
      <c r="J155" s="138">
        <f>ROUND(I155*H155,2)</f>
        <v>0</v>
      </c>
      <c r="K155" s="139"/>
      <c r="L155" s="31"/>
      <c r="M155" s="140" t="s">
        <v>1</v>
      </c>
      <c r="N155" s="141" t="s">
        <v>43</v>
      </c>
      <c r="P155" s="142">
        <f>O155*H155</f>
        <v>0</v>
      </c>
      <c r="Q155" s="142">
        <v>0</v>
      </c>
      <c r="R155" s="142">
        <f>Q155*H155</f>
        <v>0</v>
      </c>
      <c r="S155" s="142">
        <v>0</v>
      </c>
      <c r="T155" s="143">
        <f>S155*H155</f>
        <v>0</v>
      </c>
      <c r="AR155" s="144" t="s">
        <v>157</v>
      </c>
      <c r="AT155" s="144" t="s">
        <v>153</v>
      </c>
      <c r="AU155" s="144" t="s">
        <v>86</v>
      </c>
      <c r="AY155" s="16" t="s">
        <v>150</v>
      </c>
      <c r="BE155" s="145">
        <f>IF(N155="základní",J155,0)</f>
        <v>0</v>
      </c>
      <c r="BF155" s="145">
        <f>IF(N155="snížená",J155,0)</f>
        <v>0</v>
      </c>
      <c r="BG155" s="145">
        <f>IF(N155="zákl. přenesená",J155,0)</f>
        <v>0</v>
      </c>
      <c r="BH155" s="145">
        <f>IF(N155="sníž. přenesená",J155,0)</f>
        <v>0</v>
      </c>
      <c r="BI155" s="145">
        <f>IF(N155="nulová",J155,0)</f>
        <v>0</v>
      </c>
      <c r="BJ155" s="16" t="s">
        <v>86</v>
      </c>
      <c r="BK155" s="145">
        <f>ROUND(I155*H155,2)</f>
        <v>0</v>
      </c>
      <c r="BL155" s="16" t="s">
        <v>157</v>
      </c>
      <c r="BM155" s="144" t="s">
        <v>609</v>
      </c>
    </row>
    <row r="156" spans="2:65" s="11" customFormat="1" ht="25.9" customHeight="1">
      <c r="B156" s="120"/>
      <c r="D156" s="121" t="s">
        <v>77</v>
      </c>
      <c r="E156" s="122" t="s">
        <v>610</v>
      </c>
      <c r="F156" s="122" t="s">
        <v>611</v>
      </c>
      <c r="I156" s="123"/>
      <c r="J156" s="124">
        <f>BK156</f>
        <v>0</v>
      </c>
      <c r="L156" s="120"/>
      <c r="M156" s="125"/>
      <c r="P156" s="126">
        <f>SUM(P157:P158)</f>
        <v>0</v>
      </c>
      <c r="R156" s="126">
        <f>SUM(R157:R158)</f>
        <v>0</v>
      </c>
      <c r="T156" s="127">
        <f>SUM(T157:T158)</f>
        <v>0</v>
      </c>
      <c r="AR156" s="121" t="s">
        <v>86</v>
      </c>
      <c r="AT156" s="128" t="s">
        <v>77</v>
      </c>
      <c r="AU156" s="128" t="s">
        <v>78</v>
      </c>
      <c r="AY156" s="121" t="s">
        <v>150</v>
      </c>
      <c r="BK156" s="129">
        <f>SUM(BK157:BK158)</f>
        <v>0</v>
      </c>
    </row>
    <row r="157" spans="2:65" s="1" customFormat="1" ht="24.2" customHeight="1">
      <c r="B157" s="31"/>
      <c r="C157" s="132" t="s">
        <v>289</v>
      </c>
      <c r="D157" s="132" t="s">
        <v>153</v>
      </c>
      <c r="E157" s="133" t="s">
        <v>612</v>
      </c>
      <c r="F157" s="134" t="s">
        <v>613</v>
      </c>
      <c r="G157" s="135" t="s">
        <v>391</v>
      </c>
      <c r="H157" s="136">
        <v>32</v>
      </c>
      <c r="I157" s="137"/>
      <c r="J157" s="138">
        <f>ROUND(I157*H157,2)</f>
        <v>0</v>
      </c>
      <c r="K157" s="139"/>
      <c r="L157" s="31"/>
      <c r="M157" s="140" t="s">
        <v>1</v>
      </c>
      <c r="N157" s="141" t="s">
        <v>43</v>
      </c>
      <c r="P157" s="142">
        <f>O157*H157</f>
        <v>0</v>
      </c>
      <c r="Q157" s="142">
        <v>0</v>
      </c>
      <c r="R157" s="142">
        <f>Q157*H157</f>
        <v>0</v>
      </c>
      <c r="S157" s="142">
        <v>0</v>
      </c>
      <c r="T157" s="143">
        <f>S157*H157</f>
        <v>0</v>
      </c>
      <c r="AR157" s="144" t="s">
        <v>157</v>
      </c>
      <c r="AT157" s="144" t="s">
        <v>153</v>
      </c>
      <c r="AU157" s="144" t="s">
        <v>86</v>
      </c>
      <c r="AY157" s="16" t="s">
        <v>150</v>
      </c>
      <c r="BE157" s="145">
        <f>IF(N157="základní",J157,0)</f>
        <v>0</v>
      </c>
      <c r="BF157" s="145">
        <f>IF(N157="snížená",J157,0)</f>
        <v>0</v>
      </c>
      <c r="BG157" s="145">
        <f>IF(N157="zákl. přenesená",J157,0)</f>
        <v>0</v>
      </c>
      <c r="BH157" s="145">
        <f>IF(N157="sníž. přenesená",J157,0)</f>
        <v>0</v>
      </c>
      <c r="BI157" s="145">
        <f>IF(N157="nulová",J157,0)</f>
        <v>0</v>
      </c>
      <c r="BJ157" s="16" t="s">
        <v>86</v>
      </c>
      <c r="BK157" s="145">
        <f>ROUND(I157*H157,2)</f>
        <v>0</v>
      </c>
      <c r="BL157" s="16" t="s">
        <v>157</v>
      </c>
      <c r="BM157" s="144" t="s">
        <v>614</v>
      </c>
    </row>
    <row r="158" spans="2:65" s="1" customFormat="1" ht="21.75" customHeight="1">
      <c r="B158" s="31"/>
      <c r="C158" s="132" t="s">
        <v>294</v>
      </c>
      <c r="D158" s="132" t="s">
        <v>153</v>
      </c>
      <c r="E158" s="133" t="s">
        <v>615</v>
      </c>
      <c r="F158" s="134" t="s">
        <v>616</v>
      </c>
      <c r="G158" s="135" t="s">
        <v>391</v>
      </c>
      <c r="H158" s="136">
        <v>32</v>
      </c>
      <c r="I158" s="137"/>
      <c r="J158" s="138">
        <f>ROUND(I158*H158,2)</f>
        <v>0</v>
      </c>
      <c r="K158" s="139"/>
      <c r="L158" s="31"/>
      <c r="M158" s="140" t="s">
        <v>1</v>
      </c>
      <c r="N158" s="141" t="s">
        <v>43</v>
      </c>
      <c r="P158" s="142">
        <f>O158*H158</f>
        <v>0</v>
      </c>
      <c r="Q158" s="142">
        <v>0</v>
      </c>
      <c r="R158" s="142">
        <f>Q158*H158</f>
        <v>0</v>
      </c>
      <c r="S158" s="142">
        <v>0</v>
      </c>
      <c r="T158" s="143">
        <f>S158*H158</f>
        <v>0</v>
      </c>
      <c r="AR158" s="144" t="s">
        <v>157</v>
      </c>
      <c r="AT158" s="144" t="s">
        <v>153</v>
      </c>
      <c r="AU158" s="144" t="s">
        <v>86</v>
      </c>
      <c r="AY158" s="16" t="s">
        <v>150</v>
      </c>
      <c r="BE158" s="145">
        <f>IF(N158="základní",J158,0)</f>
        <v>0</v>
      </c>
      <c r="BF158" s="145">
        <f>IF(N158="snížená",J158,0)</f>
        <v>0</v>
      </c>
      <c r="BG158" s="145">
        <f>IF(N158="zákl. přenesená",J158,0)</f>
        <v>0</v>
      </c>
      <c r="BH158" s="145">
        <f>IF(N158="sníž. přenesená",J158,0)</f>
        <v>0</v>
      </c>
      <c r="BI158" s="145">
        <f>IF(N158="nulová",J158,0)</f>
        <v>0</v>
      </c>
      <c r="BJ158" s="16" t="s">
        <v>86</v>
      </c>
      <c r="BK158" s="145">
        <f>ROUND(I158*H158,2)</f>
        <v>0</v>
      </c>
      <c r="BL158" s="16" t="s">
        <v>157</v>
      </c>
      <c r="BM158" s="144" t="s">
        <v>617</v>
      </c>
    </row>
    <row r="159" spans="2:65" s="11" customFormat="1" ht="25.9" customHeight="1">
      <c r="B159" s="120"/>
      <c r="D159" s="121" t="s">
        <v>77</v>
      </c>
      <c r="E159" s="122" t="s">
        <v>618</v>
      </c>
      <c r="F159" s="122" t="s">
        <v>619</v>
      </c>
      <c r="I159" s="123"/>
      <c r="J159" s="124">
        <f>BK159</f>
        <v>0</v>
      </c>
      <c r="L159" s="120"/>
      <c r="M159" s="125"/>
      <c r="P159" s="126">
        <f>SUM(P160:P165)</f>
        <v>0</v>
      </c>
      <c r="R159" s="126">
        <f>SUM(R160:R165)</f>
        <v>0</v>
      </c>
      <c r="T159" s="127">
        <f>SUM(T160:T165)</f>
        <v>0</v>
      </c>
      <c r="AR159" s="121" t="s">
        <v>86</v>
      </c>
      <c r="AT159" s="128" t="s">
        <v>77</v>
      </c>
      <c r="AU159" s="128" t="s">
        <v>78</v>
      </c>
      <c r="AY159" s="121" t="s">
        <v>150</v>
      </c>
      <c r="BK159" s="129">
        <f>SUM(BK160:BK165)</f>
        <v>0</v>
      </c>
    </row>
    <row r="160" spans="2:65" s="1" customFormat="1" ht="33" customHeight="1">
      <c r="B160" s="31"/>
      <c r="C160" s="132" t="s">
        <v>301</v>
      </c>
      <c r="D160" s="132" t="s">
        <v>153</v>
      </c>
      <c r="E160" s="133" t="s">
        <v>620</v>
      </c>
      <c r="F160" s="134" t="s">
        <v>621</v>
      </c>
      <c r="G160" s="135" t="s">
        <v>543</v>
      </c>
      <c r="H160" s="136">
        <v>4</v>
      </c>
      <c r="I160" s="137"/>
      <c r="J160" s="138">
        <f t="shared" ref="J160:J165" si="10">ROUND(I160*H160,2)</f>
        <v>0</v>
      </c>
      <c r="K160" s="139"/>
      <c r="L160" s="31"/>
      <c r="M160" s="140" t="s">
        <v>1</v>
      </c>
      <c r="N160" s="141" t="s">
        <v>43</v>
      </c>
      <c r="P160" s="142">
        <f t="shared" ref="P160:P165" si="11">O160*H160</f>
        <v>0</v>
      </c>
      <c r="Q160" s="142">
        <v>0</v>
      </c>
      <c r="R160" s="142">
        <f t="shared" ref="R160:R165" si="12">Q160*H160</f>
        <v>0</v>
      </c>
      <c r="S160" s="142">
        <v>0</v>
      </c>
      <c r="T160" s="143">
        <f t="shared" ref="T160:T165" si="13">S160*H160</f>
        <v>0</v>
      </c>
      <c r="AR160" s="144" t="s">
        <v>157</v>
      </c>
      <c r="AT160" s="144" t="s">
        <v>153</v>
      </c>
      <c r="AU160" s="144" t="s">
        <v>86</v>
      </c>
      <c r="AY160" s="16" t="s">
        <v>150</v>
      </c>
      <c r="BE160" s="145">
        <f t="shared" ref="BE160:BE165" si="14">IF(N160="základní",J160,0)</f>
        <v>0</v>
      </c>
      <c r="BF160" s="145">
        <f t="shared" ref="BF160:BF165" si="15">IF(N160="snížená",J160,0)</f>
        <v>0</v>
      </c>
      <c r="BG160" s="145">
        <f t="shared" ref="BG160:BG165" si="16">IF(N160="zákl. přenesená",J160,0)</f>
        <v>0</v>
      </c>
      <c r="BH160" s="145">
        <f t="shared" ref="BH160:BH165" si="17">IF(N160="sníž. přenesená",J160,0)</f>
        <v>0</v>
      </c>
      <c r="BI160" s="145">
        <f t="shared" ref="BI160:BI165" si="18">IF(N160="nulová",J160,0)</f>
        <v>0</v>
      </c>
      <c r="BJ160" s="16" t="s">
        <v>86</v>
      </c>
      <c r="BK160" s="145">
        <f t="shared" ref="BK160:BK165" si="19">ROUND(I160*H160,2)</f>
        <v>0</v>
      </c>
      <c r="BL160" s="16" t="s">
        <v>157</v>
      </c>
      <c r="BM160" s="144" t="s">
        <v>622</v>
      </c>
    </row>
    <row r="161" spans="2:65" s="1" customFormat="1" ht="24.2" customHeight="1">
      <c r="B161" s="31"/>
      <c r="C161" s="132" t="s">
        <v>305</v>
      </c>
      <c r="D161" s="132" t="s">
        <v>153</v>
      </c>
      <c r="E161" s="133" t="s">
        <v>623</v>
      </c>
      <c r="F161" s="134" t="s">
        <v>624</v>
      </c>
      <c r="G161" s="135" t="s">
        <v>543</v>
      </c>
      <c r="H161" s="136">
        <v>2</v>
      </c>
      <c r="I161" s="137"/>
      <c r="J161" s="138">
        <f t="shared" si="10"/>
        <v>0</v>
      </c>
      <c r="K161" s="139"/>
      <c r="L161" s="31"/>
      <c r="M161" s="140" t="s">
        <v>1</v>
      </c>
      <c r="N161" s="141" t="s">
        <v>43</v>
      </c>
      <c r="P161" s="142">
        <f t="shared" si="11"/>
        <v>0</v>
      </c>
      <c r="Q161" s="142">
        <v>0</v>
      </c>
      <c r="R161" s="142">
        <f t="shared" si="12"/>
        <v>0</v>
      </c>
      <c r="S161" s="142">
        <v>0</v>
      </c>
      <c r="T161" s="143">
        <f t="shared" si="13"/>
        <v>0</v>
      </c>
      <c r="AR161" s="144" t="s">
        <v>157</v>
      </c>
      <c r="AT161" s="144" t="s">
        <v>153</v>
      </c>
      <c r="AU161" s="144" t="s">
        <v>86</v>
      </c>
      <c r="AY161" s="16" t="s">
        <v>150</v>
      </c>
      <c r="BE161" s="145">
        <f t="shared" si="14"/>
        <v>0</v>
      </c>
      <c r="BF161" s="145">
        <f t="shared" si="15"/>
        <v>0</v>
      </c>
      <c r="BG161" s="145">
        <f t="shared" si="16"/>
        <v>0</v>
      </c>
      <c r="BH161" s="145">
        <f t="shared" si="17"/>
        <v>0</v>
      </c>
      <c r="BI161" s="145">
        <f t="shared" si="18"/>
        <v>0</v>
      </c>
      <c r="BJ161" s="16" t="s">
        <v>86</v>
      </c>
      <c r="BK161" s="145">
        <f t="shared" si="19"/>
        <v>0</v>
      </c>
      <c r="BL161" s="16" t="s">
        <v>157</v>
      </c>
      <c r="BM161" s="144" t="s">
        <v>625</v>
      </c>
    </row>
    <row r="162" spans="2:65" s="1" customFormat="1" ht="24.2" customHeight="1">
      <c r="B162" s="31"/>
      <c r="C162" s="132" t="s">
        <v>309</v>
      </c>
      <c r="D162" s="132" t="s">
        <v>153</v>
      </c>
      <c r="E162" s="133" t="s">
        <v>626</v>
      </c>
      <c r="F162" s="134" t="s">
        <v>627</v>
      </c>
      <c r="G162" s="135" t="s">
        <v>543</v>
      </c>
      <c r="H162" s="136">
        <v>2</v>
      </c>
      <c r="I162" s="137"/>
      <c r="J162" s="138">
        <f t="shared" si="10"/>
        <v>0</v>
      </c>
      <c r="K162" s="139"/>
      <c r="L162" s="31"/>
      <c r="M162" s="140" t="s">
        <v>1</v>
      </c>
      <c r="N162" s="141" t="s">
        <v>43</v>
      </c>
      <c r="P162" s="142">
        <f t="shared" si="11"/>
        <v>0</v>
      </c>
      <c r="Q162" s="142">
        <v>0</v>
      </c>
      <c r="R162" s="142">
        <f t="shared" si="12"/>
        <v>0</v>
      </c>
      <c r="S162" s="142">
        <v>0</v>
      </c>
      <c r="T162" s="143">
        <f t="shared" si="13"/>
        <v>0</v>
      </c>
      <c r="AR162" s="144" t="s">
        <v>157</v>
      </c>
      <c r="AT162" s="144" t="s">
        <v>153</v>
      </c>
      <c r="AU162" s="144" t="s">
        <v>86</v>
      </c>
      <c r="AY162" s="16" t="s">
        <v>150</v>
      </c>
      <c r="BE162" s="145">
        <f t="shared" si="14"/>
        <v>0</v>
      </c>
      <c r="BF162" s="145">
        <f t="shared" si="15"/>
        <v>0</v>
      </c>
      <c r="BG162" s="145">
        <f t="shared" si="16"/>
        <v>0</v>
      </c>
      <c r="BH162" s="145">
        <f t="shared" si="17"/>
        <v>0</v>
      </c>
      <c r="BI162" s="145">
        <f t="shared" si="18"/>
        <v>0</v>
      </c>
      <c r="BJ162" s="16" t="s">
        <v>86</v>
      </c>
      <c r="BK162" s="145">
        <f t="shared" si="19"/>
        <v>0</v>
      </c>
      <c r="BL162" s="16" t="s">
        <v>157</v>
      </c>
      <c r="BM162" s="144" t="s">
        <v>628</v>
      </c>
    </row>
    <row r="163" spans="2:65" s="1" customFormat="1" ht="24.2" customHeight="1">
      <c r="B163" s="31"/>
      <c r="C163" s="132" t="s">
        <v>313</v>
      </c>
      <c r="D163" s="132" t="s">
        <v>153</v>
      </c>
      <c r="E163" s="133" t="s">
        <v>629</v>
      </c>
      <c r="F163" s="134" t="s">
        <v>630</v>
      </c>
      <c r="G163" s="135" t="s">
        <v>543</v>
      </c>
      <c r="H163" s="136">
        <v>1</v>
      </c>
      <c r="I163" s="137"/>
      <c r="J163" s="138">
        <f t="shared" si="10"/>
        <v>0</v>
      </c>
      <c r="K163" s="139"/>
      <c r="L163" s="31"/>
      <c r="M163" s="140" t="s">
        <v>1</v>
      </c>
      <c r="N163" s="141" t="s">
        <v>43</v>
      </c>
      <c r="P163" s="142">
        <f t="shared" si="11"/>
        <v>0</v>
      </c>
      <c r="Q163" s="142">
        <v>0</v>
      </c>
      <c r="R163" s="142">
        <f t="shared" si="12"/>
        <v>0</v>
      </c>
      <c r="S163" s="142">
        <v>0</v>
      </c>
      <c r="T163" s="143">
        <f t="shared" si="13"/>
        <v>0</v>
      </c>
      <c r="AR163" s="144" t="s">
        <v>157</v>
      </c>
      <c r="AT163" s="144" t="s">
        <v>153</v>
      </c>
      <c r="AU163" s="144" t="s">
        <v>86</v>
      </c>
      <c r="AY163" s="16" t="s">
        <v>150</v>
      </c>
      <c r="BE163" s="145">
        <f t="shared" si="14"/>
        <v>0</v>
      </c>
      <c r="BF163" s="145">
        <f t="shared" si="15"/>
        <v>0</v>
      </c>
      <c r="BG163" s="145">
        <f t="shared" si="16"/>
        <v>0</v>
      </c>
      <c r="BH163" s="145">
        <f t="shared" si="17"/>
        <v>0</v>
      </c>
      <c r="BI163" s="145">
        <f t="shared" si="18"/>
        <v>0</v>
      </c>
      <c r="BJ163" s="16" t="s">
        <v>86</v>
      </c>
      <c r="BK163" s="145">
        <f t="shared" si="19"/>
        <v>0</v>
      </c>
      <c r="BL163" s="16" t="s">
        <v>157</v>
      </c>
      <c r="BM163" s="144" t="s">
        <v>631</v>
      </c>
    </row>
    <row r="164" spans="2:65" s="1" customFormat="1" ht="16.5" customHeight="1">
      <c r="B164" s="31"/>
      <c r="C164" s="132" t="s">
        <v>317</v>
      </c>
      <c r="D164" s="132" t="s">
        <v>153</v>
      </c>
      <c r="E164" s="133" t="s">
        <v>632</v>
      </c>
      <c r="F164" s="134" t="s">
        <v>633</v>
      </c>
      <c r="G164" s="135" t="s">
        <v>543</v>
      </c>
      <c r="H164" s="136">
        <v>3</v>
      </c>
      <c r="I164" s="137"/>
      <c r="J164" s="138">
        <f t="shared" si="10"/>
        <v>0</v>
      </c>
      <c r="K164" s="139"/>
      <c r="L164" s="31"/>
      <c r="M164" s="140" t="s">
        <v>1</v>
      </c>
      <c r="N164" s="141" t="s">
        <v>43</v>
      </c>
      <c r="P164" s="142">
        <f t="shared" si="11"/>
        <v>0</v>
      </c>
      <c r="Q164" s="142">
        <v>0</v>
      </c>
      <c r="R164" s="142">
        <f t="shared" si="12"/>
        <v>0</v>
      </c>
      <c r="S164" s="142">
        <v>0</v>
      </c>
      <c r="T164" s="143">
        <f t="shared" si="13"/>
        <v>0</v>
      </c>
      <c r="AR164" s="144" t="s">
        <v>157</v>
      </c>
      <c r="AT164" s="144" t="s">
        <v>153</v>
      </c>
      <c r="AU164" s="144" t="s">
        <v>86</v>
      </c>
      <c r="AY164" s="16" t="s">
        <v>150</v>
      </c>
      <c r="BE164" s="145">
        <f t="shared" si="14"/>
        <v>0</v>
      </c>
      <c r="BF164" s="145">
        <f t="shared" si="15"/>
        <v>0</v>
      </c>
      <c r="BG164" s="145">
        <f t="shared" si="16"/>
        <v>0</v>
      </c>
      <c r="BH164" s="145">
        <f t="shared" si="17"/>
        <v>0</v>
      </c>
      <c r="BI164" s="145">
        <f t="shared" si="18"/>
        <v>0</v>
      </c>
      <c r="BJ164" s="16" t="s">
        <v>86</v>
      </c>
      <c r="BK164" s="145">
        <f t="shared" si="19"/>
        <v>0</v>
      </c>
      <c r="BL164" s="16" t="s">
        <v>157</v>
      </c>
      <c r="BM164" s="144" t="s">
        <v>634</v>
      </c>
    </row>
    <row r="165" spans="2:65" s="1" customFormat="1" ht="16.5" customHeight="1">
      <c r="B165" s="31"/>
      <c r="C165" s="132" t="s">
        <v>321</v>
      </c>
      <c r="D165" s="132" t="s">
        <v>153</v>
      </c>
      <c r="E165" s="133" t="s">
        <v>635</v>
      </c>
      <c r="F165" s="134" t="s">
        <v>636</v>
      </c>
      <c r="G165" s="135" t="s">
        <v>543</v>
      </c>
      <c r="H165" s="136">
        <v>6</v>
      </c>
      <c r="I165" s="137"/>
      <c r="J165" s="138">
        <f t="shared" si="10"/>
        <v>0</v>
      </c>
      <c r="K165" s="139"/>
      <c r="L165" s="31"/>
      <c r="M165" s="140" t="s">
        <v>1</v>
      </c>
      <c r="N165" s="141" t="s">
        <v>43</v>
      </c>
      <c r="P165" s="142">
        <f t="shared" si="11"/>
        <v>0</v>
      </c>
      <c r="Q165" s="142">
        <v>0</v>
      </c>
      <c r="R165" s="142">
        <f t="shared" si="12"/>
        <v>0</v>
      </c>
      <c r="S165" s="142">
        <v>0</v>
      </c>
      <c r="T165" s="143">
        <f t="shared" si="13"/>
        <v>0</v>
      </c>
      <c r="AR165" s="144" t="s">
        <v>157</v>
      </c>
      <c r="AT165" s="144" t="s">
        <v>153</v>
      </c>
      <c r="AU165" s="144" t="s">
        <v>86</v>
      </c>
      <c r="AY165" s="16" t="s">
        <v>150</v>
      </c>
      <c r="BE165" s="145">
        <f t="shared" si="14"/>
        <v>0</v>
      </c>
      <c r="BF165" s="145">
        <f t="shared" si="15"/>
        <v>0</v>
      </c>
      <c r="BG165" s="145">
        <f t="shared" si="16"/>
        <v>0</v>
      </c>
      <c r="BH165" s="145">
        <f t="shared" si="17"/>
        <v>0</v>
      </c>
      <c r="BI165" s="145">
        <f t="shared" si="18"/>
        <v>0</v>
      </c>
      <c r="BJ165" s="16" t="s">
        <v>86</v>
      </c>
      <c r="BK165" s="145">
        <f t="shared" si="19"/>
        <v>0</v>
      </c>
      <c r="BL165" s="16" t="s">
        <v>157</v>
      </c>
      <c r="BM165" s="144" t="s">
        <v>637</v>
      </c>
    </row>
    <row r="166" spans="2:65" s="11" customFormat="1" ht="25.9" customHeight="1">
      <c r="B166" s="120"/>
      <c r="D166" s="121" t="s">
        <v>77</v>
      </c>
      <c r="E166" s="122" t="s">
        <v>638</v>
      </c>
      <c r="F166" s="122" t="s">
        <v>639</v>
      </c>
      <c r="I166" s="123"/>
      <c r="J166" s="124">
        <f>BK166</f>
        <v>0</v>
      </c>
      <c r="L166" s="120"/>
      <c r="M166" s="125"/>
      <c r="P166" s="126">
        <f>SUM(P167:P168)</f>
        <v>0</v>
      </c>
      <c r="R166" s="126">
        <f>SUM(R167:R168)</f>
        <v>0</v>
      </c>
      <c r="T166" s="127">
        <f>SUM(T167:T168)</f>
        <v>0</v>
      </c>
      <c r="AR166" s="121" t="s">
        <v>86</v>
      </c>
      <c r="AT166" s="128" t="s">
        <v>77</v>
      </c>
      <c r="AU166" s="128" t="s">
        <v>78</v>
      </c>
      <c r="AY166" s="121" t="s">
        <v>150</v>
      </c>
      <c r="BK166" s="129">
        <f>SUM(BK167:BK168)</f>
        <v>0</v>
      </c>
    </row>
    <row r="167" spans="2:65" s="1" customFormat="1" ht="44.25" customHeight="1">
      <c r="B167" s="31"/>
      <c r="C167" s="132" t="s">
        <v>327</v>
      </c>
      <c r="D167" s="132" t="s">
        <v>153</v>
      </c>
      <c r="E167" s="133" t="s">
        <v>640</v>
      </c>
      <c r="F167" s="134" t="s">
        <v>641</v>
      </c>
      <c r="G167" s="135" t="s">
        <v>543</v>
      </c>
      <c r="H167" s="136">
        <v>1</v>
      </c>
      <c r="I167" s="137"/>
      <c r="J167" s="138">
        <f>ROUND(I167*H167,2)</f>
        <v>0</v>
      </c>
      <c r="K167" s="139"/>
      <c r="L167" s="31"/>
      <c r="M167" s="140" t="s">
        <v>1</v>
      </c>
      <c r="N167" s="141" t="s">
        <v>43</v>
      </c>
      <c r="P167" s="142">
        <f>O167*H167</f>
        <v>0</v>
      </c>
      <c r="Q167" s="142">
        <v>0</v>
      </c>
      <c r="R167" s="142">
        <f>Q167*H167</f>
        <v>0</v>
      </c>
      <c r="S167" s="142">
        <v>0</v>
      </c>
      <c r="T167" s="143">
        <f>S167*H167</f>
        <v>0</v>
      </c>
      <c r="AR167" s="144" t="s">
        <v>157</v>
      </c>
      <c r="AT167" s="144" t="s">
        <v>153</v>
      </c>
      <c r="AU167" s="144" t="s">
        <v>86</v>
      </c>
      <c r="AY167" s="16" t="s">
        <v>150</v>
      </c>
      <c r="BE167" s="145">
        <f>IF(N167="základní",J167,0)</f>
        <v>0</v>
      </c>
      <c r="BF167" s="145">
        <f>IF(N167="snížená",J167,0)</f>
        <v>0</v>
      </c>
      <c r="BG167" s="145">
        <f>IF(N167="zákl. přenesená",J167,0)</f>
        <v>0</v>
      </c>
      <c r="BH167" s="145">
        <f>IF(N167="sníž. přenesená",J167,0)</f>
        <v>0</v>
      </c>
      <c r="BI167" s="145">
        <f>IF(N167="nulová",J167,0)</f>
        <v>0</v>
      </c>
      <c r="BJ167" s="16" t="s">
        <v>86</v>
      </c>
      <c r="BK167" s="145">
        <f>ROUND(I167*H167,2)</f>
        <v>0</v>
      </c>
      <c r="BL167" s="16" t="s">
        <v>157</v>
      </c>
      <c r="BM167" s="144" t="s">
        <v>642</v>
      </c>
    </row>
    <row r="168" spans="2:65" s="1" customFormat="1" ht="21.75" customHeight="1">
      <c r="B168" s="31"/>
      <c r="C168" s="132" t="s">
        <v>335</v>
      </c>
      <c r="D168" s="132" t="s">
        <v>153</v>
      </c>
      <c r="E168" s="133" t="s">
        <v>643</v>
      </c>
      <c r="F168" s="134" t="s">
        <v>644</v>
      </c>
      <c r="G168" s="135" t="s">
        <v>543</v>
      </c>
      <c r="H168" s="136">
        <v>1</v>
      </c>
      <c r="I168" s="137"/>
      <c r="J168" s="138">
        <f>ROUND(I168*H168,2)</f>
        <v>0</v>
      </c>
      <c r="K168" s="139"/>
      <c r="L168" s="31"/>
      <c r="M168" s="140" t="s">
        <v>1</v>
      </c>
      <c r="N168" s="141" t="s">
        <v>43</v>
      </c>
      <c r="P168" s="142">
        <f>O168*H168</f>
        <v>0</v>
      </c>
      <c r="Q168" s="142">
        <v>0</v>
      </c>
      <c r="R168" s="142">
        <f>Q168*H168</f>
        <v>0</v>
      </c>
      <c r="S168" s="142">
        <v>0</v>
      </c>
      <c r="T168" s="143">
        <f>S168*H168</f>
        <v>0</v>
      </c>
      <c r="AR168" s="144" t="s">
        <v>157</v>
      </c>
      <c r="AT168" s="144" t="s">
        <v>153</v>
      </c>
      <c r="AU168" s="144" t="s">
        <v>86</v>
      </c>
      <c r="AY168" s="16" t="s">
        <v>150</v>
      </c>
      <c r="BE168" s="145">
        <f>IF(N168="základní",J168,0)</f>
        <v>0</v>
      </c>
      <c r="BF168" s="145">
        <f>IF(N168="snížená",J168,0)</f>
        <v>0</v>
      </c>
      <c r="BG168" s="145">
        <f>IF(N168="zákl. přenesená",J168,0)</f>
        <v>0</v>
      </c>
      <c r="BH168" s="145">
        <f>IF(N168="sníž. přenesená",J168,0)</f>
        <v>0</v>
      </c>
      <c r="BI168" s="145">
        <f>IF(N168="nulová",J168,0)</f>
        <v>0</v>
      </c>
      <c r="BJ168" s="16" t="s">
        <v>86</v>
      </c>
      <c r="BK168" s="145">
        <f>ROUND(I168*H168,2)</f>
        <v>0</v>
      </c>
      <c r="BL168" s="16" t="s">
        <v>157</v>
      </c>
      <c r="BM168" s="144" t="s">
        <v>645</v>
      </c>
    </row>
    <row r="169" spans="2:65" s="11" customFormat="1" ht="25.9" customHeight="1">
      <c r="B169" s="120"/>
      <c r="D169" s="121" t="s">
        <v>77</v>
      </c>
      <c r="E169" s="122" t="s">
        <v>646</v>
      </c>
      <c r="F169" s="122" t="s">
        <v>647</v>
      </c>
      <c r="I169" s="123"/>
      <c r="J169" s="124">
        <f>BK169</f>
        <v>0</v>
      </c>
      <c r="L169" s="120"/>
      <c r="M169" s="125"/>
      <c r="P169" s="126">
        <f>SUM(P170:P175)</f>
        <v>0</v>
      </c>
      <c r="R169" s="126">
        <f>SUM(R170:R175)</f>
        <v>0</v>
      </c>
      <c r="T169" s="127">
        <f>SUM(T170:T175)</f>
        <v>0</v>
      </c>
      <c r="AR169" s="121" t="s">
        <v>86</v>
      </c>
      <c r="AT169" s="128" t="s">
        <v>77</v>
      </c>
      <c r="AU169" s="128" t="s">
        <v>78</v>
      </c>
      <c r="AY169" s="121" t="s">
        <v>150</v>
      </c>
      <c r="BK169" s="129">
        <f>SUM(BK170:BK175)</f>
        <v>0</v>
      </c>
    </row>
    <row r="170" spans="2:65" s="1" customFormat="1" ht="16.5" customHeight="1">
      <c r="B170" s="31"/>
      <c r="C170" s="132" t="s">
        <v>339</v>
      </c>
      <c r="D170" s="132" t="s">
        <v>153</v>
      </c>
      <c r="E170" s="133" t="s">
        <v>648</v>
      </c>
      <c r="F170" s="134" t="s">
        <v>649</v>
      </c>
      <c r="G170" s="135" t="s">
        <v>391</v>
      </c>
      <c r="H170" s="136">
        <v>25</v>
      </c>
      <c r="I170" s="137"/>
      <c r="J170" s="138">
        <f t="shared" ref="J170:J175" si="20">ROUND(I170*H170,2)</f>
        <v>0</v>
      </c>
      <c r="K170" s="139"/>
      <c r="L170" s="31"/>
      <c r="M170" s="140" t="s">
        <v>1</v>
      </c>
      <c r="N170" s="141" t="s">
        <v>43</v>
      </c>
      <c r="P170" s="142">
        <f t="shared" ref="P170:P175" si="21">O170*H170</f>
        <v>0</v>
      </c>
      <c r="Q170" s="142">
        <v>0</v>
      </c>
      <c r="R170" s="142">
        <f t="shared" ref="R170:R175" si="22">Q170*H170</f>
        <v>0</v>
      </c>
      <c r="S170" s="142">
        <v>0</v>
      </c>
      <c r="T170" s="143">
        <f t="shared" ref="T170:T175" si="23">S170*H170</f>
        <v>0</v>
      </c>
      <c r="AR170" s="144" t="s">
        <v>157</v>
      </c>
      <c r="AT170" s="144" t="s">
        <v>153</v>
      </c>
      <c r="AU170" s="144" t="s">
        <v>86</v>
      </c>
      <c r="AY170" s="16" t="s">
        <v>150</v>
      </c>
      <c r="BE170" s="145">
        <f t="shared" ref="BE170:BE175" si="24">IF(N170="základní",J170,0)</f>
        <v>0</v>
      </c>
      <c r="BF170" s="145">
        <f t="shared" ref="BF170:BF175" si="25">IF(N170="snížená",J170,0)</f>
        <v>0</v>
      </c>
      <c r="BG170" s="145">
        <f t="shared" ref="BG170:BG175" si="26">IF(N170="zákl. přenesená",J170,0)</f>
        <v>0</v>
      </c>
      <c r="BH170" s="145">
        <f t="shared" ref="BH170:BH175" si="27">IF(N170="sníž. přenesená",J170,0)</f>
        <v>0</v>
      </c>
      <c r="BI170" s="145">
        <f t="shared" ref="BI170:BI175" si="28">IF(N170="nulová",J170,0)</f>
        <v>0</v>
      </c>
      <c r="BJ170" s="16" t="s">
        <v>86</v>
      </c>
      <c r="BK170" s="145">
        <f t="shared" ref="BK170:BK175" si="29">ROUND(I170*H170,2)</f>
        <v>0</v>
      </c>
      <c r="BL170" s="16" t="s">
        <v>157</v>
      </c>
      <c r="BM170" s="144" t="s">
        <v>650</v>
      </c>
    </row>
    <row r="171" spans="2:65" s="1" customFormat="1" ht="24.2" customHeight="1">
      <c r="B171" s="31"/>
      <c r="C171" s="132" t="s">
        <v>344</v>
      </c>
      <c r="D171" s="132" t="s">
        <v>153</v>
      </c>
      <c r="E171" s="133" t="s">
        <v>651</v>
      </c>
      <c r="F171" s="134" t="s">
        <v>652</v>
      </c>
      <c r="G171" s="135" t="s">
        <v>543</v>
      </c>
      <c r="H171" s="136">
        <v>1</v>
      </c>
      <c r="I171" s="137"/>
      <c r="J171" s="138">
        <f t="shared" si="20"/>
        <v>0</v>
      </c>
      <c r="K171" s="139"/>
      <c r="L171" s="31"/>
      <c r="M171" s="140" t="s">
        <v>1</v>
      </c>
      <c r="N171" s="141" t="s">
        <v>43</v>
      </c>
      <c r="P171" s="142">
        <f t="shared" si="21"/>
        <v>0</v>
      </c>
      <c r="Q171" s="142">
        <v>0</v>
      </c>
      <c r="R171" s="142">
        <f t="shared" si="22"/>
        <v>0</v>
      </c>
      <c r="S171" s="142">
        <v>0</v>
      </c>
      <c r="T171" s="143">
        <f t="shared" si="23"/>
        <v>0</v>
      </c>
      <c r="AR171" s="144" t="s">
        <v>157</v>
      </c>
      <c r="AT171" s="144" t="s">
        <v>153</v>
      </c>
      <c r="AU171" s="144" t="s">
        <v>86</v>
      </c>
      <c r="AY171" s="16" t="s">
        <v>150</v>
      </c>
      <c r="BE171" s="145">
        <f t="shared" si="24"/>
        <v>0</v>
      </c>
      <c r="BF171" s="145">
        <f t="shared" si="25"/>
        <v>0</v>
      </c>
      <c r="BG171" s="145">
        <f t="shared" si="26"/>
        <v>0</v>
      </c>
      <c r="BH171" s="145">
        <f t="shared" si="27"/>
        <v>0</v>
      </c>
      <c r="BI171" s="145">
        <f t="shared" si="28"/>
        <v>0</v>
      </c>
      <c r="BJ171" s="16" t="s">
        <v>86</v>
      </c>
      <c r="BK171" s="145">
        <f t="shared" si="29"/>
        <v>0</v>
      </c>
      <c r="BL171" s="16" t="s">
        <v>157</v>
      </c>
      <c r="BM171" s="144" t="s">
        <v>653</v>
      </c>
    </row>
    <row r="172" spans="2:65" s="1" customFormat="1" ht="16.5" customHeight="1">
      <c r="B172" s="31"/>
      <c r="C172" s="132" t="s">
        <v>348</v>
      </c>
      <c r="D172" s="132" t="s">
        <v>153</v>
      </c>
      <c r="E172" s="133" t="s">
        <v>654</v>
      </c>
      <c r="F172" s="134" t="s">
        <v>655</v>
      </c>
      <c r="G172" s="135" t="s">
        <v>543</v>
      </c>
      <c r="H172" s="136">
        <v>2</v>
      </c>
      <c r="I172" s="137"/>
      <c r="J172" s="138">
        <f t="shared" si="20"/>
        <v>0</v>
      </c>
      <c r="K172" s="139"/>
      <c r="L172" s="31"/>
      <c r="M172" s="140" t="s">
        <v>1</v>
      </c>
      <c r="N172" s="141" t="s">
        <v>43</v>
      </c>
      <c r="P172" s="142">
        <f t="shared" si="21"/>
        <v>0</v>
      </c>
      <c r="Q172" s="142">
        <v>0</v>
      </c>
      <c r="R172" s="142">
        <f t="shared" si="22"/>
        <v>0</v>
      </c>
      <c r="S172" s="142">
        <v>0</v>
      </c>
      <c r="T172" s="143">
        <f t="shared" si="23"/>
        <v>0</v>
      </c>
      <c r="AR172" s="144" t="s">
        <v>157</v>
      </c>
      <c r="AT172" s="144" t="s">
        <v>153</v>
      </c>
      <c r="AU172" s="144" t="s">
        <v>86</v>
      </c>
      <c r="AY172" s="16" t="s">
        <v>150</v>
      </c>
      <c r="BE172" s="145">
        <f t="shared" si="24"/>
        <v>0</v>
      </c>
      <c r="BF172" s="145">
        <f t="shared" si="25"/>
        <v>0</v>
      </c>
      <c r="BG172" s="145">
        <f t="shared" si="26"/>
        <v>0</v>
      </c>
      <c r="BH172" s="145">
        <f t="shared" si="27"/>
        <v>0</v>
      </c>
      <c r="BI172" s="145">
        <f t="shared" si="28"/>
        <v>0</v>
      </c>
      <c r="BJ172" s="16" t="s">
        <v>86</v>
      </c>
      <c r="BK172" s="145">
        <f t="shared" si="29"/>
        <v>0</v>
      </c>
      <c r="BL172" s="16" t="s">
        <v>157</v>
      </c>
      <c r="BM172" s="144" t="s">
        <v>656</v>
      </c>
    </row>
    <row r="173" spans="2:65" s="1" customFormat="1" ht="16.5" customHeight="1">
      <c r="B173" s="31"/>
      <c r="C173" s="132" t="s">
        <v>353</v>
      </c>
      <c r="D173" s="132" t="s">
        <v>153</v>
      </c>
      <c r="E173" s="133" t="s">
        <v>657</v>
      </c>
      <c r="F173" s="134" t="s">
        <v>658</v>
      </c>
      <c r="G173" s="135" t="s">
        <v>391</v>
      </c>
      <c r="H173" s="136">
        <v>3</v>
      </c>
      <c r="I173" s="137"/>
      <c r="J173" s="138">
        <f t="shared" si="20"/>
        <v>0</v>
      </c>
      <c r="K173" s="139"/>
      <c r="L173" s="31"/>
      <c r="M173" s="140" t="s">
        <v>1</v>
      </c>
      <c r="N173" s="141" t="s">
        <v>43</v>
      </c>
      <c r="P173" s="142">
        <f t="shared" si="21"/>
        <v>0</v>
      </c>
      <c r="Q173" s="142">
        <v>0</v>
      </c>
      <c r="R173" s="142">
        <f t="shared" si="22"/>
        <v>0</v>
      </c>
      <c r="S173" s="142">
        <v>0</v>
      </c>
      <c r="T173" s="143">
        <f t="shared" si="23"/>
        <v>0</v>
      </c>
      <c r="AR173" s="144" t="s">
        <v>157</v>
      </c>
      <c r="AT173" s="144" t="s">
        <v>153</v>
      </c>
      <c r="AU173" s="144" t="s">
        <v>86</v>
      </c>
      <c r="AY173" s="16" t="s">
        <v>150</v>
      </c>
      <c r="BE173" s="145">
        <f t="shared" si="24"/>
        <v>0</v>
      </c>
      <c r="BF173" s="145">
        <f t="shared" si="25"/>
        <v>0</v>
      </c>
      <c r="BG173" s="145">
        <f t="shared" si="26"/>
        <v>0</v>
      </c>
      <c r="BH173" s="145">
        <f t="shared" si="27"/>
        <v>0</v>
      </c>
      <c r="BI173" s="145">
        <f t="shared" si="28"/>
        <v>0</v>
      </c>
      <c r="BJ173" s="16" t="s">
        <v>86</v>
      </c>
      <c r="BK173" s="145">
        <f t="shared" si="29"/>
        <v>0</v>
      </c>
      <c r="BL173" s="16" t="s">
        <v>157</v>
      </c>
      <c r="BM173" s="144" t="s">
        <v>659</v>
      </c>
    </row>
    <row r="174" spans="2:65" s="1" customFormat="1" ht="24.2" customHeight="1">
      <c r="B174" s="31"/>
      <c r="C174" s="132" t="s">
        <v>360</v>
      </c>
      <c r="D174" s="132" t="s">
        <v>153</v>
      </c>
      <c r="E174" s="133" t="s">
        <v>660</v>
      </c>
      <c r="F174" s="134" t="s">
        <v>661</v>
      </c>
      <c r="G174" s="135" t="s">
        <v>391</v>
      </c>
      <c r="H174" s="136">
        <v>8</v>
      </c>
      <c r="I174" s="137"/>
      <c r="J174" s="138">
        <f t="shared" si="20"/>
        <v>0</v>
      </c>
      <c r="K174" s="139"/>
      <c r="L174" s="31"/>
      <c r="M174" s="140" t="s">
        <v>1</v>
      </c>
      <c r="N174" s="141" t="s">
        <v>43</v>
      </c>
      <c r="P174" s="142">
        <f t="shared" si="21"/>
        <v>0</v>
      </c>
      <c r="Q174" s="142">
        <v>0</v>
      </c>
      <c r="R174" s="142">
        <f t="shared" si="22"/>
        <v>0</v>
      </c>
      <c r="S174" s="142">
        <v>0</v>
      </c>
      <c r="T174" s="143">
        <f t="shared" si="23"/>
        <v>0</v>
      </c>
      <c r="AR174" s="144" t="s">
        <v>157</v>
      </c>
      <c r="AT174" s="144" t="s">
        <v>153</v>
      </c>
      <c r="AU174" s="144" t="s">
        <v>86</v>
      </c>
      <c r="AY174" s="16" t="s">
        <v>150</v>
      </c>
      <c r="BE174" s="145">
        <f t="shared" si="24"/>
        <v>0</v>
      </c>
      <c r="BF174" s="145">
        <f t="shared" si="25"/>
        <v>0</v>
      </c>
      <c r="BG174" s="145">
        <f t="shared" si="26"/>
        <v>0</v>
      </c>
      <c r="BH174" s="145">
        <f t="shared" si="27"/>
        <v>0</v>
      </c>
      <c r="BI174" s="145">
        <f t="shared" si="28"/>
        <v>0</v>
      </c>
      <c r="BJ174" s="16" t="s">
        <v>86</v>
      </c>
      <c r="BK174" s="145">
        <f t="shared" si="29"/>
        <v>0</v>
      </c>
      <c r="BL174" s="16" t="s">
        <v>157</v>
      </c>
      <c r="BM174" s="144" t="s">
        <v>662</v>
      </c>
    </row>
    <row r="175" spans="2:65" s="1" customFormat="1" ht="16.5" customHeight="1">
      <c r="B175" s="31"/>
      <c r="C175" s="132" t="s">
        <v>364</v>
      </c>
      <c r="D175" s="132" t="s">
        <v>153</v>
      </c>
      <c r="E175" s="133" t="s">
        <v>663</v>
      </c>
      <c r="F175" s="134" t="s">
        <v>664</v>
      </c>
      <c r="G175" s="135" t="s">
        <v>543</v>
      </c>
      <c r="H175" s="136">
        <v>2</v>
      </c>
      <c r="I175" s="137"/>
      <c r="J175" s="138">
        <f t="shared" si="20"/>
        <v>0</v>
      </c>
      <c r="K175" s="139"/>
      <c r="L175" s="31"/>
      <c r="M175" s="140" t="s">
        <v>1</v>
      </c>
      <c r="N175" s="141" t="s">
        <v>43</v>
      </c>
      <c r="P175" s="142">
        <f t="shared" si="21"/>
        <v>0</v>
      </c>
      <c r="Q175" s="142">
        <v>0</v>
      </c>
      <c r="R175" s="142">
        <f t="shared" si="22"/>
        <v>0</v>
      </c>
      <c r="S175" s="142">
        <v>0</v>
      </c>
      <c r="T175" s="143">
        <f t="shared" si="23"/>
        <v>0</v>
      </c>
      <c r="AR175" s="144" t="s">
        <v>157</v>
      </c>
      <c r="AT175" s="144" t="s">
        <v>153</v>
      </c>
      <c r="AU175" s="144" t="s">
        <v>86</v>
      </c>
      <c r="AY175" s="16" t="s">
        <v>150</v>
      </c>
      <c r="BE175" s="145">
        <f t="shared" si="24"/>
        <v>0</v>
      </c>
      <c r="BF175" s="145">
        <f t="shared" si="25"/>
        <v>0</v>
      </c>
      <c r="BG175" s="145">
        <f t="shared" si="26"/>
        <v>0</v>
      </c>
      <c r="BH175" s="145">
        <f t="shared" si="27"/>
        <v>0</v>
      </c>
      <c r="BI175" s="145">
        <f t="shared" si="28"/>
        <v>0</v>
      </c>
      <c r="BJ175" s="16" t="s">
        <v>86</v>
      </c>
      <c r="BK175" s="145">
        <f t="shared" si="29"/>
        <v>0</v>
      </c>
      <c r="BL175" s="16" t="s">
        <v>157</v>
      </c>
      <c r="BM175" s="144" t="s">
        <v>665</v>
      </c>
    </row>
    <row r="176" spans="2:65" s="11" customFormat="1" ht="25.9" customHeight="1">
      <c r="B176" s="120"/>
      <c r="D176" s="121" t="s">
        <v>77</v>
      </c>
      <c r="E176" s="122" t="s">
        <v>666</v>
      </c>
      <c r="F176" s="122" t="s">
        <v>667</v>
      </c>
      <c r="I176" s="123"/>
      <c r="J176" s="124">
        <f>BK176</f>
        <v>0</v>
      </c>
      <c r="L176" s="120"/>
      <c r="M176" s="125"/>
      <c r="P176" s="126">
        <f>SUM(P177:P178)</f>
        <v>0</v>
      </c>
      <c r="R176" s="126">
        <f>SUM(R177:R178)</f>
        <v>0</v>
      </c>
      <c r="T176" s="127">
        <f>SUM(T177:T178)</f>
        <v>0</v>
      </c>
      <c r="AR176" s="121" t="s">
        <v>86</v>
      </c>
      <c r="AT176" s="128" t="s">
        <v>77</v>
      </c>
      <c r="AU176" s="128" t="s">
        <v>78</v>
      </c>
      <c r="AY176" s="121" t="s">
        <v>150</v>
      </c>
      <c r="BK176" s="129">
        <f>SUM(BK177:BK178)</f>
        <v>0</v>
      </c>
    </row>
    <row r="177" spans="2:65" s="1" customFormat="1" ht="24.2" customHeight="1">
      <c r="B177" s="31"/>
      <c r="C177" s="132" t="s">
        <v>369</v>
      </c>
      <c r="D177" s="132" t="s">
        <v>153</v>
      </c>
      <c r="E177" s="133" t="s">
        <v>668</v>
      </c>
      <c r="F177" s="134" t="s">
        <v>669</v>
      </c>
      <c r="G177" s="135" t="s">
        <v>562</v>
      </c>
      <c r="H177" s="136">
        <v>1</v>
      </c>
      <c r="I177" s="137"/>
      <c r="J177" s="138">
        <f>ROUND(I177*H177,2)</f>
        <v>0</v>
      </c>
      <c r="K177" s="139"/>
      <c r="L177" s="31"/>
      <c r="M177" s="140" t="s">
        <v>1</v>
      </c>
      <c r="N177" s="141" t="s">
        <v>43</v>
      </c>
      <c r="P177" s="142">
        <f>O177*H177</f>
        <v>0</v>
      </c>
      <c r="Q177" s="142">
        <v>0</v>
      </c>
      <c r="R177" s="142">
        <f>Q177*H177</f>
        <v>0</v>
      </c>
      <c r="S177" s="142">
        <v>0</v>
      </c>
      <c r="T177" s="143">
        <f>S177*H177</f>
        <v>0</v>
      </c>
      <c r="AR177" s="144" t="s">
        <v>157</v>
      </c>
      <c r="AT177" s="144" t="s">
        <v>153</v>
      </c>
      <c r="AU177" s="144" t="s">
        <v>86</v>
      </c>
      <c r="AY177" s="16" t="s">
        <v>150</v>
      </c>
      <c r="BE177" s="145">
        <f>IF(N177="základní",J177,0)</f>
        <v>0</v>
      </c>
      <c r="BF177" s="145">
        <f>IF(N177="snížená",J177,0)</f>
        <v>0</v>
      </c>
      <c r="BG177" s="145">
        <f>IF(N177="zákl. přenesená",J177,0)</f>
        <v>0</v>
      </c>
      <c r="BH177" s="145">
        <f>IF(N177="sníž. přenesená",J177,0)</f>
        <v>0</v>
      </c>
      <c r="BI177" s="145">
        <f>IF(N177="nulová",J177,0)</f>
        <v>0</v>
      </c>
      <c r="BJ177" s="16" t="s">
        <v>86</v>
      </c>
      <c r="BK177" s="145">
        <f>ROUND(I177*H177,2)</f>
        <v>0</v>
      </c>
      <c r="BL177" s="16" t="s">
        <v>157</v>
      </c>
      <c r="BM177" s="144" t="s">
        <v>670</v>
      </c>
    </row>
    <row r="178" spans="2:65" s="1" customFormat="1" ht="21.75" customHeight="1">
      <c r="B178" s="31"/>
      <c r="C178" s="132" t="s">
        <v>373</v>
      </c>
      <c r="D178" s="132" t="s">
        <v>153</v>
      </c>
      <c r="E178" s="133" t="s">
        <v>671</v>
      </c>
      <c r="F178" s="134" t="s">
        <v>672</v>
      </c>
      <c r="G178" s="135" t="s">
        <v>562</v>
      </c>
      <c r="H178" s="136">
        <v>1</v>
      </c>
      <c r="I178" s="137"/>
      <c r="J178" s="138">
        <f>ROUND(I178*H178,2)</f>
        <v>0</v>
      </c>
      <c r="K178" s="139"/>
      <c r="L178" s="31"/>
      <c r="M178" s="140" t="s">
        <v>1</v>
      </c>
      <c r="N178" s="141" t="s">
        <v>43</v>
      </c>
      <c r="P178" s="142">
        <f>O178*H178</f>
        <v>0</v>
      </c>
      <c r="Q178" s="142">
        <v>0</v>
      </c>
      <c r="R178" s="142">
        <f>Q178*H178</f>
        <v>0</v>
      </c>
      <c r="S178" s="142">
        <v>0</v>
      </c>
      <c r="T178" s="143">
        <f>S178*H178</f>
        <v>0</v>
      </c>
      <c r="AR178" s="144" t="s">
        <v>157</v>
      </c>
      <c r="AT178" s="144" t="s">
        <v>153</v>
      </c>
      <c r="AU178" s="144" t="s">
        <v>86</v>
      </c>
      <c r="AY178" s="16" t="s">
        <v>150</v>
      </c>
      <c r="BE178" s="145">
        <f>IF(N178="základní",J178,0)</f>
        <v>0</v>
      </c>
      <c r="BF178" s="145">
        <f>IF(N178="snížená",J178,0)</f>
        <v>0</v>
      </c>
      <c r="BG178" s="145">
        <f>IF(N178="zákl. přenesená",J178,0)</f>
        <v>0</v>
      </c>
      <c r="BH178" s="145">
        <f>IF(N178="sníž. přenesená",J178,0)</f>
        <v>0</v>
      </c>
      <c r="BI178" s="145">
        <f>IF(N178="nulová",J178,0)</f>
        <v>0</v>
      </c>
      <c r="BJ178" s="16" t="s">
        <v>86</v>
      </c>
      <c r="BK178" s="145">
        <f>ROUND(I178*H178,2)</f>
        <v>0</v>
      </c>
      <c r="BL178" s="16" t="s">
        <v>157</v>
      </c>
      <c r="BM178" s="144" t="s">
        <v>673</v>
      </c>
    </row>
    <row r="179" spans="2:65" s="11" customFormat="1" ht="25.9" customHeight="1">
      <c r="B179" s="120"/>
      <c r="D179" s="121" t="s">
        <v>77</v>
      </c>
      <c r="E179" s="122" t="s">
        <v>674</v>
      </c>
      <c r="F179" s="122" t="s">
        <v>675</v>
      </c>
      <c r="I179" s="123"/>
      <c r="J179" s="124">
        <f>BK179</f>
        <v>0</v>
      </c>
      <c r="L179" s="120"/>
      <c r="M179" s="125"/>
      <c r="P179" s="126">
        <f>SUM(P180:P184)</f>
        <v>0</v>
      </c>
      <c r="R179" s="126">
        <f>SUM(R180:R184)</f>
        <v>0</v>
      </c>
      <c r="T179" s="127">
        <f>SUM(T180:T184)</f>
        <v>0</v>
      </c>
      <c r="AR179" s="121" t="s">
        <v>86</v>
      </c>
      <c r="AT179" s="128" t="s">
        <v>77</v>
      </c>
      <c r="AU179" s="128" t="s">
        <v>78</v>
      </c>
      <c r="AY179" s="121" t="s">
        <v>150</v>
      </c>
      <c r="BK179" s="129">
        <f>SUM(BK180:BK184)</f>
        <v>0</v>
      </c>
    </row>
    <row r="180" spans="2:65" s="1" customFormat="1" ht="24.2" customHeight="1">
      <c r="B180" s="31"/>
      <c r="C180" s="132" t="s">
        <v>378</v>
      </c>
      <c r="D180" s="132" t="s">
        <v>153</v>
      </c>
      <c r="E180" s="133" t="s">
        <v>676</v>
      </c>
      <c r="F180" s="134" t="s">
        <v>677</v>
      </c>
      <c r="G180" s="135" t="s">
        <v>543</v>
      </c>
      <c r="H180" s="136">
        <v>1</v>
      </c>
      <c r="I180" s="137"/>
      <c r="J180" s="138">
        <f>ROUND(I180*H180,2)</f>
        <v>0</v>
      </c>
      <c r="K180" s="139"/>
      <c r="L180" s="31"/>
      <c r="M180" s="140" t="s">
        <v>1</v>
      </c>
      <c r="N180" s="141" t="s">
        <v>43</v>
      </c>
      <c r="P180" s="142">
        <f>O180*H180</f>
        <v>0</v>
      </c>
      <c r="Q180" s="142">
        <v>0</v>
      </c>
      <c r="R180" s="142">
        <f>Q180*H180</f>
        <v>0</v>
      </c>
      <c r="S180" s="142">
        <v>0</v>
      </c>
      <c r="T180" s="143">
        <f>S180*H180</f>
        <v>0</v>
      </c>
      <c r="AR180" s="144" t="s">
        <v>157</v>
      </c>
      <c r="AT180" s="144" t="s">
        <v>153</v>
      </c>
      <c r="AU180" s="144" t="s">
        <v>86</v>
      </c>
      <c r="AY180" s="16" t="s">
        <v>150</v>
      </c>
      <c r="BE180" s="145">
        <f>IF(N180="základní",J180,0)</f>
        <v>0</v>
      </c>
      <c r="BF180" s="145">
        <f>IF(N180="snížená",J180,0)</f>
        <v>0</v>
      </c>
      <c r="BG180" s="145">
        <f>IF(N180="zákl. přenesená",J180,0)</f>
        <v>0</v>
      </c>
      <c r="BH180" s="145">
        <f>IF(N180="sníž. přenesená",J180,0)</f>
        <v>0</v>
      </c>
      <c r="BI180" s="145">
        <f>IF(N180="nulová",J180,0)</f>
        <v>0</v>
      </c>
      <c r="BJ180" s="16" t="s">
        <v>86</v>
      </c>
      <c r="BK180" s="145">
        <f>ROUND(I180*H180,2)</f>
        <v>0</v>
      </c>
      <c r="BL180" s="16" t="s">
        <v>157</v>
      </c>
      <c r="BM180" s="144" t="s">
        <v>678</v>
      </c>
    </row>
    <row r="181" spans="2:65" s="1" customFormat="1" ht="16.5" customHeight="1">
      <c r="B181" s="31"/>
      <c r="C181" s="132" t="s">
        <v>384</v>
      </c>
      <c r="D181" s="132" t="s">
        <v>153</v>
      </c>
      <c r="E181" s="133" t="s">
        <v>679</v>
      </c>
      <c r="F181" s="134" t="s">
        <v>680</v>
      </c>
      <c r="G181" s="135" t="s">
        <v>543</v>
      </c>
      <c r="H181" s="136">
        <v>1</v>
      </c>
      <c r="I181" s="137"/>
      <c r="J181" s="138">
        <f>ROUND(I181*H181,2)</f>
        <v>0</v>
      </c>
      <c r="K181" s="139"/>
      <c r="L181" s="31"/>
      <c r="M181" s="140" t="s">
        <v>1</v>
      </c>
      <c r="N181" s="141" t="s">
        <v>43</v>
      </c>
      <c r="P181" s="142">
        <f>O181*H181</f>
        <v>0</v>
      </c>
      <c r="Q181" s="142">
        <v>0</v>
      </c>
      <c r="R181" s="142">
        <f>Q181*H181</f>
        <v>0</v>
      </c>
      <c r="S181" s="142">
        <v>0</v>
      </c>
      <c r="T181" s="143">
        <f>S181*H181</f>
        <v>0</v>
      </c>
      <c r="AR181" s="144" t="s">
        <v>157</v>
      </c>
      <c r="AT181" s="144" t="s">
        <v>153</v>
      </c>
      <c r="AU181" s="144" t="s">
        <v>86</v>
      </c>
      <c r="AY181" s="16" t="s">
        <v>150</v>
      </c>
      <c r="BE181" s="145">
        <f>IF(N181="základní",J181,0)</f>
        <v>0</v>
      </c>
      <c r="BF181" s="145">
        <f>IF(N181="snížená",J181,0)</f>
        <v>0</v>
      </c>
      <c r="BG181" s="145">
        <f>IF(N181="zákl. přenesená",J181,0)</f>
        <v>0</v>
      </c>
      <c r="BH181" s="145">
        <f>IF(N181="sníž. přenesená",J181,0)</f>
        <v>0</v>
      </c>
      <c r="BI181" s="145">
        <f>IF(N181="nulová",J181,0)</f>
        <v>0</v>
      </c>
      <c r="BJ181" s="16" t="s">
        <v>86</v>
      </c>
      <c r="BK181" s="145">
        <f>ROUND(I181*H181,2)</f>
        <v>0</v>
      </c>
      <c r="BL181" s="16" t="s">
        <v>157</v>
      </c>
      <c r="BM181" s="144" t="s">
        <v>681</v>
      </c>
    </row>
    <row r="182" spans="2:65" s="1" customFormat="1" ht="24.2" customHeight="1">
      <c r="B182" s="31"/>
      <c r="C182" s="132" t="s">
        <v>388</v>
      </c>
      <c r="D182" s="132" t="s">
        <v>153</v>
      </c>
      <c r="E182" s="133" t="s">
        <v>682</v>
      </c>
      <c r="F182" s="134" t="s">
        <v>683</v>
      </c>
      <c r="G182" s="135" t="s">
        <v>543</v>
      </c>
      <c r="H182" s="136">
        <v>1</v>
      </c>
      <c r="I182" s="137"/>
      <c r="J182" s="138">
        <f>ROUND(I182*H182,2)</f>
        <v>0</v>
      </c>
      <c r="K182" s="139"/>
      <c r="L182" s="31"/>
      <c r="M182" s="140" t="s">
        <v>1</v>
      </c>
      <c r="N182" s="141" t="s">
        <v>43</v>
      </c>
      <c r="P182" s="142">
        <f>O182*H182</f>
        <v>0</v>
      </c>
      <c r="Q182" s="142">
        <v>0</v>
      </c>
      <c r="R182" s="142">
        <f>Q182*H182</f>
        <v>0</v>
      </c>
      <c r="S182" s="142">
        <v>0</v>
      </c>
      <c r="T182" s="143">
        <f>S182*H182</f>
        <v>0</v>
      </c>
      <c r="AR182" s="144" t="s">
        <v>157</v>
      </c>
      <c r="AT182" s="144" t="s">
        <v>153</v>
      </c>
      <c r="AU182" s="144" t="s">
        <v>86</v>
      </c>
      <c r="AY182" s="16" t="s">
        <v>150</v>
      </c>
      <c r="BE182" s="145">
        <f>IF(N182="základní",J182,0)</f>
        <v>0</v>
      </c>
      <c r="BF182" s="145">
        <f>IF(N182="snížená",J182,0)</f>
        <v>0</v>
      </c>
      <c r="BG182" s="145">
        <f>IF(N182="zákl. přenesená",J182,0)</f>
        <v>0</v>
      </c>
      <c r="BH182" s="145">
        <f>IF(N182="sníž. přenesená",J182,0)</f>
        <v>0</v>
      </c>
      <c r="BI182" s="145">
        <f>IF(N182="nulová",J182,0)</f>
        <v>0</v>
      </c>
      <c r="BJ182" s="16" t="s">
        <v>86</v>
      </c>
      <c r="BK182" s="145">
        <f>ROUND(I182*H182,2)</f>
        <v>0</v>
      </c>
      <c r="BL182" s="16" t="s">
        <v>157</v>
      </c>
      <c r="BM182" s="144" t="s">
        <v>684</v>
      </c>
    </row>
    <row r="183" spans="2:65" s="1" customFormat="1" ht="24.2" customHeight="1">
      <c r="B183" s="31"/>
      <c r="C183" s="132" t="s">
        <v>394</v>
      </c>
      <c r="D183" s="132" t="s">
        <v>153</v>
      </c>
      <c r="E183" s="133" t="s">
        <v>685</v>
      </c>
      <c r="F183" s="134" t="s">
        <v>686</v>
      </c>
      <c r="G183" s="135" t="s">
        <v>543</v>
      </c>
      <c r="H183" s="136">
        <v>1</v>
      </c>
      <c r="I183" s="137"/>
      <c r="J183" s="138">
        <f>ROUND(I183*H183,2)</f>
        <v>0</v>
      </c>
      <c r="K183" s="139"/>
      <c r="L183" s="31"/>
      <c r="M183" s="140" t="s">
        <v>1</v>
      </c>
      <c r="N183" s="141" t="s">
        <v>43</v>
      </c>
      <c r="P183" s="142">
        <f>O183*H183</f>
        <v>0</v>
      </c>
      <c r="Q183" s="142">
        <v>0</v>
      </c>
      <c r="R183" s="142">
        <f>Q183*H183</f>
        <v>0</v>
      </c>
      <c r="S183" s="142">
        <v>0</v>
      </c>
      <c r="T183" s="143">
        <f>S183*H183</f>
        <v>0</v>
      </c>
      <c r="AR183" s="144" t="s">
        <v>157</v>
      </c>
      <c r="AT183" s="144" t="s">
        <v>153</v>
      </c>
      <c r="AU183" s="144" t="s">
        <v>86</v>
      </c>
      <c r="AY183" s="16" t="s">
        <v>150</v>
      </c>
      <c r="BE183" s="145">
        <f>IF(N183="základní",J183,0)</f>
        <v>0</v>
      </c>
      <c r="BF183" s="145">
        <f>IF(N183="snížená",J183,0)</f>
        <v>0</v>
      </c>
      <c r="BG183" s="145">
        <f>IF(N183="zákl. přenesená",J183,0)</f>
        <v>0</v>
      </c>
      <c r="BH183" s="145">
        <f>IF(N183="sníž. přenesená",J183,0)</f>
        <v>0</v>
      </c>
      <c r="BI183" s="145">
        <f>IF(N183="nulová",J183,0)</f>
        <v>0</v>
      </c>
      <c r="BJ183" s="16" t="s">
        <v>86</v>
      </c>
      <c r="BK183" s="145">
        <f>ROUND(I183*H183,2)</f>
        <v>0</v>
      </c>
      <c r="BL183" s="16" t="s">
        <v>157</v>
      </c>
      <c r="BM183" s="144" t="s">
        <v>687</v>
      </c>
    </row>
    <row r="184" spans="2:65" s="1" customFormat="1" ht="16.5" customHeight="1">
      <c r="B184" s="31"/>
      <c r="C184" s="132" t="s">
        <v>398</v>
      </c>
      <c r="D184" s="132" t="s">
        <v>153</v>
      </c>
      <c r="E184" s="133" t="s">
        <v>688</v>
      </c>
      <c r="F184" s="134" t="s">
        <v>689</v>
      </c>
      <c r="G184" s="135" t="s">
        <v>543</v>
      </c>
      <c r="H184" s="136">
        <v>1</v>
      </c>
      <c r="I184" s="137"/>
      <c r="J184" s="138">
        <f>ROUND(I184*H184,2)</f>
        <v>0</v>
      </c>
      <c r="K184" s="139"/>
      <c r="L184" s="31"/>
      <c r="M184" s="140" t="s">
        <v>1</v>
      </c>
      <c r="N184" s="141" t="s">
        <v>43</v>
      </c>
      <c r="P184" s="142">
        <f>O184*H184</f>
        <v>0</v>
      </c>
      <c r="Q184" s="142">
        <v>0</v>
      </c>
      <c r="R184" s="142">
        <f>Q184*H184</f>
        <v>0</v>
      </c>
      <c r="S184" s="142">
        <v>0</v>
      </c>
      <c r="T184" s="143">
        <f>S184*H184</f>
        <v>0</v>
      </c>
      <c r="AR184" s="144" t="s">
        <v>157</v>
      </c>
      <c r="AT184" s="144" t="s">
        <v>153</v>
      </c>
      <c r="AU184" s="144" t="s">
        <v>86</v>
      </c>
      <c r="AY184" s="16" t="s">
        <v>150</v>
      </c>
      <c r="BE184" s="145">
        <f>IF(N184="základní",J184,0)</f>
        <v>0</v>
      </c>
      <c r="BF184" s="145">
        <f>IF(N184="snížená",J184,0)</f>
        <v>0</v>
      </c>
      <c r="BG184" s="145">
        <f>IF(N184="zákl. přenesená",J184,0)</f>
        <v>0</v>
      </c>
      <c r="BH184" s="145">
        <f>IF(N184="sníž. přenesená",J184,0)</f>
        <v>0</v>
      </c>
      <c r="BI184" s="145">
        <f>IF(N184="nulová",J184,0)</f>
        <v>0</v>
      </c>
      <c r="BJ184" s="16" t="s">
        <v>86</v>
      </c>
      <c r="BK184" s="145">
        <f>ROUND(I184*H184,2)</f>
        <v>0</v>
      </c>
      <c r="BL184" s="16" t="s">
        <v>157</v>
      </c>
      <c r="BM184" s="144" t="s">
        <v>690</v>
      </c>
    </row>
    <row r="185" spans="2:65" s="11" customFormat="1" ht="25.9" customHeight="1">
      <c r="B185" s="120"/>
      <c r="D185" s="121" t="s">
        <v>77</v>
      </c>
      <c r="E185" s="122" t="s">
        <v>691</v>
      </c>
      <c r="F185" s="122" t="s">
        <v>692</v>
      </c>
      <c r="I185" s="123"/>
      <c r="J185" s="124">
        <f>BK185</f>
        <v>0</v>
      </c>
      <c r="L185" s="120"/>
      <c r="M185" s="125"/>
      <c r="P185" s="126">
        <f>SUM(P186:P187)</f>
        <v>0</v>
      </c>
      <c r="R185" s="126">
        <f>SUM(R186:R187)</f>
        <v>0</v>
      </c>
      <c r="T185" s="127">
        <f>SUM(T186:T187)</f>
        <v>0</v>
      </c>
      <c r="AR185" s="121" t="s">
        <v>86</v>
      </c>
      <c r="AT185" s="128" t="s">
        <v>77</v>
      </c>
      <c r="AU185" s="128" t="s">
        <v>78</v>
      </c>
      <c r="AY185" s="121" t="s">
        <v>150</v>
      </c>
      <c r="BK185" s="129">
        <f>SUM(BK186:BK187)</f>
        <v>0</v>
      </c>
    </row>
    <row r="186" spans="2:65" s="1" customFormat="1" ht="37.9" customHeight="1">
      <c r="B186" s="31"/>
      <c r="C186" s="132" t="s">
        <v>404</v>
      </c>
      <c r="D186" s="132" t="s">
        <v>153</v>
      </c>
      <c r="E186" s="133" t="s">
        <v>693</v>
      </c>
      <c r="F186" s="134" t="s">
        <v>694</v>
      </c>
      <c r="G186" s="135" t="s">
        <v>695</v>
      </c>
      <c r="H186" s="136">
        <v>4</v>
      </c>
      <c r="I186" s="137"/>
      <c r="J186" s="138">
        <f>ROUND(I186*H186,2)</f>
        <v>0</v>
      </c>
      <c r="K186" s="139"/>
      <c r="L186" s="31"/>
      <c r="M186" s="140" t="s">
        <v>1</v>
      </c>
      <c r="N186" s="141" t="s">
        <v>43</v>
      </c>
      <c r="P186" s="142">
        <f>O186*H186</f>
        <v>0</v>
      </c>
      <c r="Q186" s="142">
        <v>0</v>
      </c>
      <c r="R186" s="142">
        <f>Q186*H186</f>
        <v>0</v>
      </c>
      <c r="S186" s="142">
        <v>0</v>
      </c>
      <c r="T186" s="143">
        <f>S186*H186</f>
        <v>0</v>
      </c>
      <c r="AR186" s="144" t="s">
        <v>157</v>
      </c>
      <c r="AT186" s="144" t="s">
        <v>153</v>
      </c>
      <c r="AU186" s="144" t="s">
        <v>86</v>
      </c>
      <c r="AY186" s="16" t="s">
        <v>150</v>
      </c>
      <c r="BE186" s="145">
        <f>IF(N186="základní",J186,0)</f>
        <v>0</v>
      </c>
      <c r="BF186" s="145">
        <f>IF(N186="snížená",J186,0)</f>
        <v>0</v>
      </c>
      <c r="BG186" s="145">
        <f>IF(N186="zákl. přenesená",J186,0)</f>
        <v>0</v>
      </c>
      <c r="BH186" s="145">
        <f>IF(N186="sníž. přenesená",J186,0)</f>
        <v>0</v>
      </c>
      <c r="BI186" s="145">
        <f>IF(N186="nulová",J186,0)</f>
        <v>0</v>
      </c>
      <c r="BJ186" s="16" t="s">
        <v>86</v>
      </c>
      <c r="BK186" s="145">
        <f>ROUND(I186*H186,2)</f>
        <v>0</v>
      </c>
      <c r="BL186" s="16" t="s">
        <v>157</v>
      </c>
      <c r="BM186" s="144" t="s">
        <v>696</v>
      </c>
    </row>
    <row r="187" spans="2:65" s="1" customFormat="1" ht="16.5" customHeight="1">
      <c r="B187" s="31"/>
      <c r="C187" s="132" t="s">
        <v>408</v>
      </c>
      <c r="D187" s="132" t="s">
        <v>153</v>
      </c>
      <c r="E187" s="133" t="s">
        <v>697</v>
      </c>
      <c r="F187" s="134" t="s">
        <v>698</v>
      </c>
      <c r="G187" s="135" t="s">
        <v>176</v>
      </c>
      <c r="H187" s="136">
        <v>0.05</v>
      </c>
      <c r="I187" s="137"/>
      <c r="J187" s="138">
        <f>ROUND(I187*H187,2)</f>
        <v>0</v>
      </c>
      <c r="K187" s="139"/>
      <c r="L187" s="31"/>
      <c r="M187" s="182" t="s">
        <v>1</v>
      </c>
      <c r="N187" s="183" t="s">
        <v>43</v>
      </c>
      <c r="O187" s="184"/>
      <c r="P187" s="185">
        <f>O187*H187</f>
        <v>0</v>
      </c>
      <c r="Q187" s="185">
        <v>0</v>
      </c>
      <c r="R187" s="185">
        <f>Q187*H187</f>
        <v>0</v>
      </c>
      <c r="S187" s="185">
        <v>0</v>
      </c>
      <c r="T187" s="186">
        <f>S187*H187</f>
        <v>0</v>
      </c>
      <c r="AR187" s="144" t="s">
        <v>157</v>
      </c>
      <c r="AT187" s="144" t="s">
        <v>153</v>
      </c>
      <c r="AU187" s="144" t="s">
        <v>86</v>
      </c>
      <c r="AY187" s="16" t="s">
        <v>150</v>
      </c>
      <c r="BE187" s="145">
        <f>IF(N187="základní",J187,0)</f>
        <v>0</v>
      </c>
      <c r="BF187" s="145">
        <f>IF(N187="snížená",J187,0)</f>
        <v>0</v>
      </c>
      <c r="BG187" s="145">
        <f>IF(N187="zákl. přenesená",J187,0)</f>
        <v>0</v>
      </c>
      <c r="BH187" s="145">
        <f>IF(N187="sníž. přenesená",J187,0)</f>
        <v>0</v>
      </c>
      <c r="BI187" s="145">
        <f>IF(N187="nulová",J187,0)</f>
        <v>0</v>
      </c>
      <c r="BJ187" s="16" t="s">
        <v>86</v>
      </c>
      <c r="BK187" s="145">
        <f>ROUND(I187*H187,2)</f>
        <v>0</v>
      </c>
      <c r="BL187" s="16" t="s">
        <v>157</v>
      </c>
      <c r="BM187" s="144" t="s">
        <v>699</v>
      </c>
    </row>
    <row r="188" spans="2:65" s="1" customFormat="1" ht="6.95" customHeight="1"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31"/>
    </row>
  </sheetData>
  <sheetProtection algorithmName="SHA-512" hashValue="/bx0mjRhpqwSUWozZvM+PWpF88C6pUozShYc4VMLXzYkdECJBzItXmmhB33WY+orMzpg1RDBOjNZKT3EkWWd0Q==" saltValue="/HAyJ0x0y7demO5pKpO5vUUYa8IcVwwwwxeo2dup7yJNjzSId/aORgvLBB3QnYQyHy2k0gjMiD3chjoSjlCL7w==" spinCount="100000" sheet="1" objects="1" scenarios="1" formatColumns="0" formatRows="0" autoFilter="0"/>
  <autoFilter ref="C127:K187" xr:uid="{00000000-0009-0000-0000-000002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7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6" t="s">
        <v>94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88</v>
      </c>
    </row>
    <row r="4" spans="2:46" ht="24.95" customHeight="1">
      <c r="B4" s="19"/>
      <c r="D4" s="20" t="s">
        <v>107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5" t="str">
        <f>'Rekapitulace stavby'!K6</f>
        <v>Stavební úpravy č.p. 296, Chuchelna</v>
      </c>
      <c r="F7" s="226"/>
      <c r="G7" s="226"/>
      <c r="H7" s="226"/>
      <c r="L7" s="19"/>
    </row>
    <row r="8" spans="2:46" s="1" customFormat="1" ht="12" customHeight="1">
      <c r="B8" s="31"/>
      <c r="D8" s="26" t="s">
        <v>108</v>
      </c>
      <c r="L8" s="31"/>
    </row>
    <row r="9" spans="2:46" s="1" customFormat="1" ht="16.5" customHeight="1">
      <c r="B9" s="31"/>
      <c r="E9" s="187" t="s">
        <v>700</v>
      </c>
      <c r="F9" s="227"/>
      <c r="G9" s="227"/>
      <c r="H9" s="227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4. 4. 2023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>Obec Chuchelna</v>
      </c>
      <c r="I15" s="26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8" t="str">
        <f>'Rekapitulace stavby'!E14</f>
        <v>Vyplň údaj</v>
      </c>
      <c r="F18" s="209"/>
      <c r="G18" s="209"/>
      <c r="H18" s="209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tr">
        <f>IF('Rekapitulace stavby'!AN16="","",'Rekapitulace stavby'!AN16)</f>
        <v>11085631</v>
      </c>
      <c r="L20" s="31"/>
    </row>
    <row r="21" spans="2:12" s="1" customFormat="1" ht="18" customHeight="1">
      <c r="B21" s="31"/>
      <c r="E21" s="24" t="str">
        <f>IF('Rekapitulace stavby'!E17="","",'Rekapitulace stavby'!E17)</f>
        <v>Ing. arch. Vladimíra Jínová - PROJEKTOVÁNÍ STAVEB</v>
      </c>
      <c r="I21" s="26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34</v>
      </c>
      <c r="I23" s="26" t="s">
        <v>25</v>
      </c>
      <c r="J23" s="24" t="str">
        <f>IF('Rekapitulace stavby'!AN19="","",'Rekapitulace stavby'!AN19)</f>
        <v>76453201</v>
      </c>
      <c r="L23" s="31"/>
    </row>
    <row r="24" spans="2:12" s="1" customFormat="1" ht="18" customHeight="1">
      <c r="B24" s="31"/>
      <c r="E24" s="24" t="str">
        <f>IF('Rekapitulace stavby'!E20="","",'Rekapitulace stavby'!E20)</f>
        <v>Tomáš Hochman</v>
      </c>
      <c r="I24" s="26" t="s">
        <v>27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37</v>
      </c>
      <c r="L26" s="31"/>
    </row>
    <row r="27" spans="2:12" s="7" customFormat="1" ht="16.5" customHeight="1">
      <c r="B27" s="88"/>
      <c r="E27" s="214" t="s">
        <v>1</v>
      </c>
      <c r="F27" s="214"/>
      <c r="G27" s="214"/>
      <c r="H27" s="214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38</v>
      </c>
      <c r="J30" s="65">
        <f>ROUND(J127,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40</v>
      </c>
      <c r="I32" s="34" t="s">
        <v>39</v>
      </c>
      <c r="J32" s="34" t="s">
        <v>41</v>
      </c>
      <c r="L32" s="31"/>
    </row>
    <row r="33" spans="2:12" s="1" customFormat="1" ht="14.45" customHeight="1">
      <c r="B33" s="31"/>
      <c r="D33" s="54" t="s">
        <v>42</v>
      </c>
      <c r="E33" s="26" t="s">
        <v>43</v>
      </c>
      <c r="F33" s="90">
        <f>ROUND((SUM(BE127:BE175)),  2)</f>
        <v>0</v>
      </c>
      <c r="I33" s="91">
        <v>0.21</v>
      </c>
      <c r="J33" s="90">
        <f>ROUND(((SUM(BE127:BE175))*I33),  2)</f>
        <v>0</v>
      </c>
      <c r="L33" s="31"/>
    </row>
    <row r="34" spans="2:12" s="1" customFormat="1" ht="14.45" customHeight="1">
      <c r="B34" s="31"/>
      <c r="E34" s="26" t="s">
        <v>44</v>
      </c>
      <c r="F34" s="90">
        <f>ROUND((SUM(BF127:BF175)),  2)</f>
        <v>0</v>
      </c>
      <c r="I34" s="91">
        <v>0.15</v>
      </c>
      <c r="J34" s="90">
        <f>ROUND(((SUM(BF127:BF175))*I34),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90">
        <f>ROUND((SUM(BG127:BG175)),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90">
        <f>ROUND((SUM(BH127:BH175)),  2)</f>
        <v>0</v>
      </c>
      <c r="I36" s="91">
        <v>0.15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90">
        <f>ROUND((SUM(BI127:BI175)),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48</v>
      </c>
      <c r="E39" s="56"/>
      <c r="F39" s="56"/>
      <c r="G39" s="94" t="s">
        <v>49</v>
      </c>
      <c r="H39" s="95" t="s">
        <v>50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51</v>
      </c>
      <c r="E50" s="41"/>
      <c r="F50" s="41"/>
      <c r="G50" s="40" t="s">
        <v>52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53</v>
      </c>
      <c r="E61" s="33"/>
      <c r="F61" s="98" t="s">
        <v>54</v>
      </c>
      <c r="G61" s="42" t="s">
        <v>53</v>
      </c>
      <c r="H61" s="33"/>
      <c r="I61" s="33"/>
      <c r="J61" s="99" t="s">
        <v>54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55</v>
      </c>
      <c r="E65" s="41"/>
      <c r="F65" s="41"/>
      <c r="G65" s="40" t="s">
        <v>56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53</v>
      </c>
      <c r="E76" s="33"/>
      <c r="F76" s="98" t="s">
        <v>54</v>
      </c>
      <c r="G76" s="42" t="s">
        <v>53</v>
      </c>
      <c r="H76" s="33"/>
      <c r="I76" s="33"/>
      <c r="J76" s="99" t="s">
        <v>54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110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5" t="str">
        <f>E7</f>
        <v>Stavební úpravy č.p. 296, Chuchelna</v>
      </c>
      <c r="F85" s="226"/>
      <c r="G85" s="226"/>
      <c r="H85" s="226"/>
      <c r="L85" s="31"/>
    </row>
    <row r="86" spans="2:47" s="1" customFormat="1" ht="12" customHeight="1">
      <c r="B86" s="31"/>
      <c r="C86" s="26" t="s">
        <v>108</v>
      </c>
      <c r="L86" s="31"/>
    </row>
    <row r="87" spans="2:47" s="1" customFormat="1" ht="16.5" customHeight="1">
      <c r="B87" s="31"/>
      <c r="E87" s="187" t="str">
        <f>E9</f>
        <v>SO 03 - Vytápění</v>
      </c>
      <c r="F87" s="227"/>
      <c r="G87" s="227"/>
      <c r="H87" s="227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4. 4. 2023</v>
      </c>
      <c r="L89" s="31"/>
    </row>
    <row r="90" spans="2:47" s="1" customFormat="1" ht="6.95" customHeight="1">
      <c r="B90" s="31"/>
      <c r="L90" s="31"/>
    </row>
    <row r="91" spans="2:47" s="1" customFormat="1" ht="54.4" customHeight="1">
      <c r="B91" s="31"/>
      <c r="C91" s="26" t="s">
        <v>24</v>
      </c>
      <c r="F91" s="24" t="str">
        <f>E15</f>
        <v>Obec Chuchelna</v>
      </c>
      <c r="I91" s="26" t="s">
        <v>30</v>
      </c>
      <c r="J91" s="29" t="str">
        <f>E21</f>
        <v>Ing. arch. Vladimíra Jínová - PROJEKTOVÁNÍ STAVEB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26" t="s">
        <v>34</v>
      </c>
      <c r="J92" s="29" t="str">
        <f>E24</f>
        <v>Tomáš Hochman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111</v>
      </c>
      <c r="D94" s="92"/>
      <c r="E94" s="92"/>
      <c r="F94" s="92"/>
      <c r="G94" s="92"/>
      <c r="H94" s="92"/>
      <c r="I94" s="92"/>
      <c r="J94" s="101" t="s">
        <v>112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113</v>
      </c>
      <c r="J96" s="65">
        <f>J127</f>
        <v>0</v>
      </c>
      <c r="L96" s="31"/>
      <c r="AU96" s="16" t="s">
        <v>114</v>
      </c>
    </row>
    <row r="97" spans="2:12" s="8" customFormat="1" ht="24.95" customHeight="1">
      <c r="B97" s="103"/>
      <c r="D97" s="104" t="s">
        <v>701</v>
      </c>
      <c r="E97" s="105"/>
      <c r="F97" s="105"/>
      <c r="G97" s="105"/>
      <c r="H97" s="105"/>
      <c r="I97" s="105"/>
      <c r="J97" s="106">
        <f>J128</f>
        <v>0</v>
      </c>
      <c r="L97" s="103"/>
    </row>
    <row r="98" spans="2:12" s="8" customFormat="1" ht="24.95" customHeight="1">
      <c r="B98" s="103"/>
      <c r="D98" s="104" t="s">
        <v>702</v>
      </c>
      <c r="E98" s="105"/>
      <c r="F98" s="105"/>
      <c r="G98" s="105"/>
      <c r="H98" s="105"/>
      <c r="I98" s="105"/>
      <c r="J98" s="106">
        <f>J134</f>
        <v>0</v>
      </c>
      <c r="L98" s="103"/>
    </row>
    <row r="99" spans="2:12" s="8" customFormat="1" ht="24.95" customHeight="1">
      <c r="B99" s="103"/>
      <c r="D99" s="104" t="s">
        <v>703</v>
      </c>
      <c r="E99" s="105"/>
      <c r="F99" s="105"/>
      <c r="G99" s="105"/>
      <c r="H99" s="105"/>
      <c r="I99" s="105"/>
      <c r="J99" s="106">
        <f>J140</f>
        <v>0</v>
      </c>
      <c r="L99" s="103"/>
    </row>
    <row r="100" spans="2:12" s="8" customFormat="1" ht="24.95" customHeight="1">
      <c r="B100" s="103"/>
      <c r="D100" s="104" t="s">
        <v>704</v>
      </c>
      <c r="E100" s="105"/>
      <c r="F100" s="105"/>
      <c r="G100" s="105"/>
      <c r="H100" s="105"/>
      <c r="I100" s="105"/>
      <c r="J100" s="106">
        <f>J148</f>
        <v>0</v>
      </c>
      <c r="L100" s="103"/>
    </row>
    <row r="101" spans="2:12" s="8" customFormat="1" ht="24.95" customHeight="1">
      <c r="B101" s="103"/>
      <c r="D101" s="104" t="s">
        <v>705</v>
      </c>
      <c r="E101" s="105"/>
      <c r="F101" s="105"/>
      <c r="G101" s="105"/>
      <c r="H101" s="105"/>
      <c r="I101" s="105"/>
      <c r="J101" s="106">
        <f>J152</f>
        <v>0</v>
      </c>
      <c r="L101" s="103"/>
    </row>
    <row r="102" spans="2:12" s="8" customFormat="1" ht="24.95" customHeight="1">
      <c r="B102" s="103"/>
      <c r="D102" s="104" t="s">
        <v>706</v>
      </c>
      <c r="E102" s="105"/>
      <c r="F102" s="105"/>
      <c r="G102" s="105"/>
      <c r="H102" s="105"/>
      <c r="I102" s="105"/>
      <c r="J102" s="106">
        <f>J155</f>
        <v>0</v>
      </c>
      <c r="L102" s="103"/>
    </row>
    <row r="103" spans="2:12" s="8" customFormat="1" ht="24.95" customHeight="1">
      <c r="B103" s="103"/>
      <c r="D103" s="104" t="s">
        <v>707</v>
      </c>
      <c r="E103" s="105"/>
      <c r="F103" s="105"/>
      <c r="G103" s="105"/>
      <c r="H103" s="105"/>
      <c r="I103" s="105"/>
      <c r="J103" s="106">
        <f>J159</f>
        <v>0</v>
      </c>
      <c r="L103" s="103"/>
    </row>
    <row r="104" spans="2:12" s="8" customFormat="1" ht="24.95" customHeight="1">
      <c r="B104" s="103"/>
      <c r="D104" s="104" t="s">
        <v>708</v>
      </c>
      <c r="E104" s="105"/>
      <c r="F104" s="105"/>
      <c r="G104" s="105"/>
      <c r="H104" s="105"/>
      <c r="I104" s="105"/>
      <c r="J104" s="106">
        <f>J160</f>
        <v>0</v>
      </c>
      <c r="L104" s="103"/>
    </row>
    <row r="105" spans="2:12" s="8" customFormat="1" ht="24.95" customHeight="1">
      <c r="B105" s="103"/>
      <c r="D105" s="104" t="s">
        <v>535</v>
      </c>
      <c r="E105" s="105"/>
      <c r="F105" s="105"/>
      <c r="G105" s="105"/>
      <c r="H105" s="105"/>
      <c r="I105" s="105"/>
      <c r="J105" s="106">
        <f>J162</f>
        <v>0</v>
      </c>
      <c r="L105" s="103"/>
    </row>
    <row r="106" spans="2:12" s="8" customFormat="1" ht="24.95" customHeight="1">
      <c r="B106" s="103"/>
      <c r="D106" s="104" t="s">
        <v>525</v>
      </c>
      <c r="E106" s="105"/>
      <c r="F106" s="105"/>
      <c r="G106" s="105"/>
      <c r="H106" s="105"/>
      <c r="I106" s="105"/>
      <c r="J106" s="106">
        <f>J167</f>
        <v>0</v>
      </c>
      <c r="L106" s="103"/>
    </row>
    <row r="107" spans="2:12" s="8" customFormat="1" ht="24.95" customHeight="1">
      <c r="B107" s="103"/>
      <c r="D107" s="104" t="s">
        <v>709</v>
      </c>
      <c r="E107" s="105"/>
      <c r="F107" s="105"/>
      <c r="G107" s="105"/>
      <c r="H107" s="105"/>
      <c r="I107" s="105"/>
      <c r="J107" s="106">
        <f>J171</f>
        <v>0</v>
      </c>
      <c r="L107" s="103"/>
    </row>
    <row r="108" spans="2:12" s="1" customFormat="1" ht="21.75" customHeight="1">
      <c r="B108" s="31"/>
      <c r="L108" s="31"/>
    </row>
    <row r="109" spans="2:12" s="1" customFormat="1" ht="6.95" customHeight="1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31"/>
    </row>
    <row r="113" spans="2:63" s="1" customFormat="1" ht="6.95" customHeight="1"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31"/>
    </row>
    <row r="114" spans="2:63" s="1" customFormat="1" ht="24.95" customHeight="1">
      <c r="B114" s="31"/>
      <c r="C114" s="20" t="s">
        <v>135</v>
      </c>
      <c r="L114" s="31"/>
    </row>
    <row r="115" spans="2:63" s="1" customFormat="1" ht="6.95" customHeight="1">
      <c r="B115" s="31"/>
      <c r="L115" s="31"/>
    </row>
    <row r="116" spans="2:63" s="1" customFormat="1" ht="12" customHeight="1">
      <c r="B116" s="31"/>
      <c r="C116" s="26" t="s">
        <v>16</v>
      </c>
      <c r="L116" s="31"/>
    </row>
    <row r="117" spans="2:63" s="1" customFormat="1" ht="16.5" customHeight="1">
      <c r="B117" s="31"/>
      <c r="E117" s="225" t="str">
        <f>E7</f>
        <v>Stavební úpravy č.p. 296, Chuchelna</v>
      </c>
      <c r="F117" s="226"/>
      <c r="G117" s="226"/>
      <c r="H117" s="226"/>
      <c r="L117" s="31"/>
    </row>
    <row r="118" spans="2:63" s="1" customFormat="1" ht="12" customHeight="1">
      <c r="B118" s="31"/>
      <c r="C118" s="26" t="s">
        <v>108</v>
      </c>
      <c r="L118" s="31"/>
    </row>
    <row r="119" spans="2:63" s="1" customFormat="1" ht="16.5" customHeight="1">
      <c r="B119" s="31"/>
      <c r="E119" s="187" t="str">
        <f>E9</f>
        <v>SO 03 - Vytápění</v>
      </c>
      <c r="F119" s="227"/>
      <c r="G119" s="227"/>
      <c r="H119" s="227"/>
      <c r="L119" s="31"/>
    </row>
    <row r="120" spans="2:63" s="1" customFormat="1" ht="6.95" customHeight="1">
      <c r="B120" s="31"/>
      <c r="L120" s="31"/>
    </row>
    <row r="121" spans="2:63" s="1" customFormat="1" ht="12" customHeight="1">
      <c r="B121" s="31"/>
      <c r="C121" s="26" t="s">
        <v>20</v>
      </c>
      <c r="F121" s="24" t="str">
        <f>F12</f>
        <v xml:space="preserve"> </v>
      </c>
      <c r="I121" s="26" t="s">
        <v>22</v>
      </c>
      <c r="J121" s="51" t="str">
        <f>IF(J12="","",J12)</f>
        <v>4. 4. 2023</v>
      </c>
      <c r="L121" s="31"/>
    </row>
    <row r="122" spans="2:63" s="1" customFormat="1" ht="6.95" customHeight="1">
      <c r="B122" s="31"/>
      <c r="L122" s="31"/>
    </row>
    <row r="123" spans="2:63" s="1" customFormat="1" ht="54.4" customHeight="1">
      <c r="B123" s="31"/>
      <c r="C123" s="26" t="s">
        <v>24</v>
      </c>
      <c r="F123" s="24" t="str">
        <f>E15</f>
        <v>Obec Chuchelna</v>
      </c>
      <c r="I123" s="26" t="s">
        <v>30</v>
      </c>
      <c r="J123" s="29" t="str">
        <f>E21</f>
        <v>Ing. arch. Vladimíra Jínová - PROJEKTOVÁNÍ STAVEB</v>
      </c>
      <c r="L123" s="31"/>
    </row>
    <row r="124" spans="2:63" s="1" customFormat="1" ht="15.2" customHeight="1">
      <c r="B124" s="31"/>
      <c r="C124" s="26" t="s">
        <v>28</v>
      </c>
      <c r="F124" s="24" t="str">
        <f>IF(E18="","",E18)</f>
        <v>Vyplň údaj</v>
      </c>
      <c r="I124" s="26" t="s">
        <v>34</v>
      </c>
      <c r="J124" s="29" t="str">
        <f>E24</f>
        <v>Tomáš Hochman</v>
      </c>
      <c r="L124" s="31"/>
    </row>
    <row r="125" spans="2:63" s="1" customFormat="1" ht="10.35" customHeight="1">
      <c r="B125" s="31"/>
      <c r="L125" s="31"/>
    </row>
    <row r="126" spans="2:63" s="10" customFormat="1" ht="29.25" customHeight="1">
      <c r="B126" s="111"/>
      <c r="C126" s="112" t="s">
        <v>136</v>
      </c>
      <c r="D126" s="113" t="s">
        <v>63</v>
      </c>
      <c r="E126" s="113" t="s">
        <v>59</v>
      </c>
      <c r="F126" s="113" t="s">
        <v>60</v>
      </c>
      <c r="G126" s="113" t="s">
        <v>137</v>
      </c>
      <c r="H126" s="113" t="s">
        <v>138</v>
      </c>
      <c r="I126" s="113" t="s">
        <v>139</v>
      </c>
      <c r="J126" s="114" t="s">
        <v>112</v>
      </c>
      <c r="K126" s="115" t="s">
        <v>140</v>
      </c>
      <c r="L126" s="111"/>
      <c r="M126" s="58" t="s">
        <v>1</v>
      </c>
      <c r="N126" s="59" t="s">
        <v>42</v>
      </c>
      <c r="O126" s="59" t="s">
        <v>141</v>
      </c>
      <c r="P126" s="59" t="s">
        <v>142</v>
      </c>
      <c r="Q126" s="59" t="s">
        <v>143</v>
      </c>
      <c r="R126" s="59" t="s">
        <v>144</v>
      </c>
      <c r="S126" s="59" t="s">
        <v>145</v>
      </c>
      <c r="T126" s="60" t="s">
        <v>146</v>
      </c>
    </row>
    <row r="127" spans="2:63" s="1" customFormat="1" ht="22.9" customHeight="1">
      <c r="B127" s="31"/>
      <c r="C127" s="63" t="s">
        <v>147</v>
      </c>
      <c r="J127" s="116">
        <f>BK127</f>
        <v>0</v>
      </c>
      <c r="L127" s="31"/>
      <c r="M127" s="61"/>
      <c r="N127" s="52"/>
      <c r="O127" s="52"/>
      <c r="P127" s="117">
        <f>P128+P134+P140+P148+P152+P155+P159+P160+P162+P167+P171</f>
        <v>0</v>
      </c>
      <c r="Q127" s="52"/>
      <c r="R127" s="117">
        <f>R128+R134+R140+R148+R152+R155+R159+R160+R162+R167+R171</f>
        <v>0</v>
      </c>
      <c r="S127" s="52"/>
      <c r="T127" s="118">
        <f>T128+T134+T140+T148+T152+T155+T159+T160+T162+T167+T171</f>
        <v>0</v>
      </c>
      <c r="AT127" s="16" t="s">
        <v>77</v>
      </c>
      <c r="AU127" s="16" t="s">
        <v>114</v>
      </c>
      <c r="BK127" s="119">
        <f>BK128+BK134+BK140+BK148+BK152+BK155+BK159+BK160+BK162+BK167+BK171</f>
        <v>0</v>
      </c>
    </row>
    <row r="128" spans="2:63" s="11" customFormat="1" ht="25.9" customHeight="1">
      <c r="B128" s="120"/>
      <c r="D128" s="121" t="s">
        <v>77</v>
      </c>
      <c r="E128" s="122" t="s">
        <v>536</v>
      </c>
      <c r="F128" s="122" t="s">
        <v>710</v>
      </c>
      <c r="I128" s="123"/>
      <c r="J128" s="124">
        <f>BK128</f>
        <v>0</v>
      </c>
      <c r="L128" s="120"/>
      <c r="M128" s="125"/>
      <c r="P128" s="126">
        <f>SUM(P129:P133)</f>
        <v>0</v>
      </c>
      <c r="R128" s="126">
        <f>SUM(R129:R133)</f>
        <v>0</v>
      </c>
      <c r="T128" s="127">
        <f>SUM(T129:T133)</f>
        <v>0</v>
      </c>
      <c r="AR128" s="121" t="s">
        <v>86</v>
      </c>
      <c r="AT128" s="128" t="s">
        <v>77</v>
      </c>
      <c r="AU128" s="128" t="s">
        <v>78</v>
      </c>
      <c r="AY128" s="121" t="s">
        <v>150</v>
      </c>
      <c r="BK128" s="129">
        <f>SUM(BK129:BK133)</f>
        <v>0</v>
      </c>
    </row>
    <row r="129" spans="2:65" s="1" customFormat="1" ht="33" customHeight="1">
      <c r="B129" s="31"/>
      <c r="C129" s="132" t="s">
        <v>78</v>
      </c>
      <c r="D129" s="132" t="s">
        <v>153</v>
      </c>
      <c r="E129" s="133" t="s">
        <v>711</v>
      </c>
      <c r="F129" s="134" t="s">
        <v>712</v>
      </c>
      <c r="G129" s="135" t="s">
        <v>543</v>
      </c>
      <c r="H129" s="136">
        <v>3</v>
      </c>
      <c r="I129" s="137"/>
      <c r="J129" s="138">
        <f>ROUND(I129*H129,2)</f>
        <v>0</v>
      </c>
      <c r="K129" s="139"/>
      <c r="L129" s="31"/>
      <c r="M129" s="140" t="s">
        <v>1</v>
      </c>
      <c r="N129" s="141" t="s">
        <v>43</v>
      </c>
      <c r="P129" s="142">
        <f>O129*H129</f>
        <v>0</v>
      </c>
      <c r="Q129" s="142">
        <v>0</v>
      </c>
      <c r="R129" s="142">
        <f>Q129*H129</f>
        <v>0</v>
      </c>
      <c r="S129" s="142">
        <v>0</v>
      </c>
      <c r="T129" s="143">
        <f>S129*H129</f>
        <v>0</v>
      </c>
      <c r="AR129" s="144" t="s">
        <v>157</v>
      </c>
      <c r="AT129" s="144" t="s">
        <v>153</v>
      </c>
      <c r="AU129" s="144" t="s">
        <v>86</v>
      </c>
      <c r="AY129" s="16" t="s">
        <v>150</v>
      </c>
      <c r="BE129" s="145">
        <f>IF(N129="základní",J129,0)</f>
        <v>0</v>
      </c>
      <c r="BF129" s="145">
        <f>IF(N129="snížená",J129,0)</f>
        <v>0</v>
      </c>
      <c r="BG129" s="145">
        <f>IF(N129="zákl. přenesená",J129,0)</f>
        <v>0</v>
      </c>
      <c r="BH129" s="145">
        <f>IF(N129="sníž. přenesená",J129,0)</f>
        <v>0</v>
      </c>
      <c r="BI129" s="145">
        <f>IF(N129="nulová",J129,0)</f>
        <v>0</v>
      </c>
      <c r="BJ129" s="16" t="s">
        <v>86</v>
      </c>
      <c r="BK129" s="145">
        <f>ROUND(I129*H129,2)</f>
        <v>0</v>
      </c>
      <c r="BL129" s="16" t="s">
        <v>157</v>
      </c>
      <c r="BM129" s="144" t="s">
        <v>88</v>
      </c>
    </row>
    <row r="130" spans="2:65" s="1" customFormat="1" ht="66.75" customHeight="1">
      <c r="B130" s="31"/>
      <c r="C130" s="132" t="s">
        <v>78</v>
      </c>
      <c r="D130" s="132" t="s">
        <v>153</v>
      </c>
      <c r="E130" s="133" t="s">
        <v>713</v>
      </c>
      <c r="F130" s="134" t="s">
        <v>714</v>
      </c>
      <c r="G130" s="135" t="s">
        <v>543</v>
      </c>
      <c r="H130" s="136">
        <v>1</v>
      </c>
      <c r="I130" s="137"/>
      <c r="J130" s="138">
        <f>ROUND(I130*H130,2)</f>
        <v>0</v>
      </c>
      <c r="K130" s="139"/>
      <c r="L130" s="31"/>
      <c r="M130" s="140" t="s">
        <v>1</v>
      </c>
      <c r="N130" s="141" t="s">
        <v>43</v>
      </c>
      <c r="P130" s="142">
        <f>O130*H130</f>
        <v>0</v>
      </c>
      <c r="Q130" s="142">
        <v>0</v>
      </c>
      <c r="R130" s="142">
        <f>Q130*H130</f>
        <v>0</v>
      </c>
      <c r="S130" s="142">
        <v>0</v>
      </c>
      <c r="T130" s="143">
        <f>S130*H130</f>
        <v>0</v>
      </c>
      <c r="AR130" s="144" t="s">
        <v>157</v>
      </c>
      <c r="AT130" s="144" t="s">
        <v>153</v>
      </c>
      <c r="AU130" s="144" t="s">
        <v>86</v>
      </c>
      <c r="AY130" s="16" t="s">
        <v>150</v>
      </c>
      <c r="BE130" s="145">
        <f>IF(N130="základní",J130,0)</f>
        <v>0</v>
      </c>
      <c r="BF130" s="145">
        <f>IF(N130="snížená",J130,0)</f>
        <v>0</v>
      </c>
      <c r="BG130" s="145">
        <f>IF(N130="zákl. přenesená",J130,0)</f>
        <v>0</v>
      </c>
      <c r="BH130" s="145">
        <f>IF(N130="sníž. přenesená",J130,0)</f>
        <v>0</v>
      </c>
      <c r="BI130" s="145">
        <f>IF(N130="nulová",J130,0)</f>
        <v>0</v>
      </c>
      <c r="BJ130" s="16" t="s">
        <v>86</v>
      </c>
      <c r="BK130" s="145">
        <f>ROUND(I130*H130,2)</f>
        <v>0</v>
      </c>
      <c r="BL130" s="16" t="s">
        <v>157</v>
      </c>
      <c r="BM130" s="144" t="s">
        <v>157</v>
      </c>
    </row>
    <row r="131" spans="2:65" s="1" customFormat="1" ht="24.2" customHeight="1">
      <c r="B131" s="31"/>
      <c r="C131" s="132" t="s">
        <v>78</v>
      </c>
      <c r="D131" s="132" t="s">
        <v>153</v>
      </c>
      <c r="E131" s="133" t="s">
        <v>715</v>
      </c>
      <c r="F131" s="134" t="s">
        <v>624</v>
      </c>
      <c r="G131" s="135" t="s">
        <v>543</v>
      </c>
      <c r="H131" s="136">
        <v>2</v>
      </c>
      <c r="I131" s="137"/>
      <c r="J131" s="138">
        <f>ROUND(I131*H131,2)</f>
        <v>0</v>
      </c>
      <c r="K131" s="139"/>
      <c r="L131" s="31"/>
      <c r="M131" s="140" t="s">
        <v>1</v>
      </c>
      <c r="N131" s="141" t="s">
        <v>43</v>
      </c>
      <c r="P131" s="142">
        <f>O131*H131</f>
        <v>0</v>
      </c>
      <c r="Q131" s="142">
        <v>0</v>
      </c>
      <c r="R131" s="142">
        <f>Q131*H131</f>
        <v>0</v>
      </c>
      <c r="S131" s="142">
        <v>0</v>
      </c>
      <c r="T131" s="143">
        <f>S131*H131</f>
        <v>0</v>
      </c>
      <c r="AR131" s="144" t="s">
        <v>157</v>
      </c>
      <c r="AT131" s="144" t="s">
        <v>153</v>
      </c>
      <c r="AU131" s="144" t="s">
        <v>86</v>
      </c>
      <c r="AY131" s="16" t="s">
        <v>150</v>
      </c>
      <c r="BE131" s="145">
        <f>IF(N131="základní",J131,0)</f>
        <v>0</v>
      </c>
      <c r="BF131" s="145">
        <f>IF(N131="snížená",J131,0)</f>
        <v>0</v>
      </c>
      <c r="BG131" s="145">
        <f>IF(N131="zákl. přenesená",J131,0)</f>
        <v>0</v>
      </c>
      <c r="BH131" s="145">
        <f>IF(N131="sníž. přenesená",J131,0)</f>
        <v>0</v>
      </c>
      <c r="BI131" s="145">
        <f>IF(N131="nulová",J131,0)</f>
        <v>0</v>
      </c>
      <c r="BJ131" s="16" t="s">
        <v>86</v>
      </c>
      <c r="BK131" s="145">
        <f>ROUND(I131*H131,2)</f>
        <v>0</v>
      </c>
      <c r="BL131" s="16" t="s">
        <v>157</v>
      </c>
      <c r="BM131" s="144" t="s">
        <v>186</v>
      </c>
    </row>
    <row r="132" spans="2:65" s="1" customFormat="1" ht="16.5" customHeight="1">
      <c r="B132" s="31"/>
      <c r="C132" s="132" t="s">
        <v>78</v>
      </c>
      <c r="D132" s="132" t="s">
        <v>153</v>
      </c>
      <c r="E132" s="133" t="s">
        <v>716</v>
      </c>
      <c r="F132" s="134" t="s">
        <v>633</v>
      </c>
      <c r="G132" s="135" t="s">
        <v>543</v>
      </c>
      <c r="H132" s="136">
        <v>2</v>
      </c>
      <c r="I132" s="137"/>
      <c r="J132" s="138">
        <f>ROUND(I132*H132,2)</f>
        <v>0</v>
      </c>
      <c r="K132" s="139"/>
      <c r="L132" s="31"/>
      <c r="M132" s="140" t="s">
        <v>1</v>
      </c>
      <c r="N132" s="141" t="s">
        <v>43</v>
      </c>
      <c r="P132" s="142">
        <f>O132*H132</f>
        <v>0</v>
      </c>
      <c r="Q132" s="142">
        <v>0</v>
      </c>
      <c r="R132" s="142">
        <f>Q132*H132</f>
        <v>0</v>
      </c>
      <c r="S132" s="142">
        <v>0</v>
      </c>
      <c r="T132" s="143">
        <f>S132*H132</f>
        <v>0</v>
      </c>
      <c r="AR132" s="144" t="s">
        <v>157</v>
      </c>
      <c r="AT132" s="144" t="s">
        <v>153</v>
      </c>
      <c r="AU132" s="144" t="s">
        <v>86</v>
      </c>
      <c r="AY132" s="16" t="s">
        <v>150</v>
      </c>
      <c r="BE132" s="145">
        <f>IF(N132="základní",J132,0)</f>
        <v>0</v>
      </c>
      <c r="BF132" s="145">
        <f>IF(N132="snížená",J132,0)</f>
        <v>0</v>
      </c>
      <c r="BG132" s="145">
        <f>IF(N132="zákl. přenesená",J132,0)</f>
        <v>0</v>
      </c>
      <c r="BH132" s="145">
        <f>IF(N132="sníž. přenesená",J132,0)</f>
        <v>0</v>
      </c>
      <c r="BI132" s="145">
        <f>IF(N132="nulová",J132,0)</f>
        <v>0</v>
      </c>
      <c r="BJ132" s="16" t="s">
        <v>86</v>
      </c>
      <c r="BK132" s="145">
        <f>ROUND(I132*H132,2)</f>
        <v>0</v>
      </c>
      <c r="BL132" s="16" t="s">
        <v>157</v>
      </c>
      <c r="BM132" s="144" t="s">
        <v>184</v>
      </c>
    </row>
    <row r="133" spans="2:65" s="1" customFormat="1" ht="16.5" customHeight="1">
      <c r="B133" s="31"/>
      <c r="C133" s="132" t="s">
        <v>78</v>
      </c>
      <c r="D133" s="132" t="s">
        <v>153</v>
      </c>
      <c r="E133" s="133" t="s">
        <v>717</v>
      </c>
      <c r="F133" s="134" t="s">
        <v>636</v>
      </c>
      <c r="G133" s="135" t="s">
        <v>543</v>
      </c>
      <c r="H133" s="136">
        <v>4</v>
      </c>
      <c r="I133" s="137"/>
      <c r="J133" s="138">
        <f>ROUND(I133*H133,2)</f>
        <v>0</v>
      </c>
      <c r="K133" s="139"/>
      <c r="L133" s="31"/>
      <c r="M133" s="140" t="s">
        <v>1</v>
      </c>
      <c r="N133" s="141" t="s">
        <v>43</v>
      </c>
      <c r="P133" s="142">
        <f>O133*H133</f>
        <v>0</v>
      </c>
      <c r="Q133" s="142">
        <v>0</v>
      </c>
      <c r="R133" s="142">
        <f>Q133*H133</f>
        <v>0</v>
      </c>
      <c r="S133" s="142">
        <v>0</v>
      </c>
      <c r="T133" s="143">
        <f>S133*H133</f>
        <v>0</v>
      </c>
      <c r="AR133" s="144" t="s">
        <v>157</v>
      </c>
      <c r="AT133" s="144" t="s">
        <v>153</v>
      </c>
      <c r="AU133" s="144" t="s">
        <v>86</v>
      </c>
      <c r="AY133" s="16" t="s">
        <v>150</v>
      </c>
      <c r="BE133" s="145">
        <f>IF(N133="základní",J133,0)</f>
        <v>0</v>
      </c>
      <c r="BF133" s="145">
        <f>IF(N133="snížená",J133,0)</f>
        <v>0</v>
      </c>
      <c r="BG133" s="145">
        <f>IF(N133="zákl. přenesená",J133,0)</f>
        <v>0</v>
      </c>
      <c r="BH133" s="145">
        <f>IF(N133="sníž. přenesená",J133,0)</f>
        <v>0</v>
      </c>
      <c r="BI133" s="145">
        <f>IF(N133="nulová",J133,0)</f>
        <v>0</v>
      </c>
      <c r="BJ133" s="16" t="s">
        <v>86</v>
      </c>
      <c r="BK133" s="145">
        <f>ROUND(I133*H133,2)</f>
        <v>0</v>
      </c>
      <c r="BL133" s="16" t="s">
        <v>157</v>
      </c>
      <c r="BM133" s="144" t="s">
        <v>215</v>
      </c>
    </row>
    <row r="134" spans="2:65" s="11" customFormat="1" ht="25.9" customHeight="1">
      <c r="B134" s="120"/>
      <c r="D134" s="121" t="s">
        <v>77</v>
      </c>
      <c r="E134" s="122" t="s">
        <v>601</v>
      </c>
      <c r="F134" s="122" t="s">
        <v>718</v>
      </c>
      <c r="I134" s="123"/>
      <c r="J134" s="124">
        <f>BK134</f>
        <v>0</v>
      </c>
      <c r="L134" s="120"/>
      <c r="M134" s="125"/>
      <c r="P134" s="126">
        <f>SUM(P135:P139)</f>
        <v>0</v>
      </c>
      <c r="R134" s="126">
        <f>SUM(R135:R139)</f>
        <v>0</v>
      </c>
      <c r="T134" s="127">
        <f>SUM(T135:T139)</f>
        <v>0</v>
      </c>
      <c r="AR134" s="121" t="s">
        <v>86</v>
      </c>
      <c r="AT134" s="128" t="s">
        <v>77</v>
      </c>
      <c r="AU134" s="128" t="s">
        <v>78</v>
      </c>
      <c r="AY134" s="121" t="s">
        <v>150</v>
      </c>
      <c r="BK134" s="129">
        <f>SUM(BK135:BK139)</f>
        <v>0</v>
      </c>
    </row>
    <row r="135" spans="2:65" s="1" customFormat="1" ht="33" customHeight="1">
      <c r="B135" s="31"/>
      <c r="C135" s="132" t="s">
        <v>78</v>
      </c>
      <c r="D135" s="132" t="s">
        <v>153</v>
      </c>
      <c r="E135" s="133" t="s">
        <v>719</v>
      </c>
      <c r="F135" s="134" t="s">
        <v>712</v>
      </c>
      <c r="G135" s="135" t="s">
        <v>543</v>
      </c>
      <c r="H135" s="136">
        <v>3</v>
      </c>
      <c r="I135" s="137"/>
      <c r="J135" s="138">
        <f>ROUND(I135*H135,2)</f>
        <v>0</v>
      </c>
      <c r="K135" s="139"/>
      <c r="L135" s="31"/>
      <c r="M135" s="140" t="s">
        <v>1</v>
      </c>
      <c r="N135" s="141" t="s">
        <v>43</v>
      </c>
      <c r="P135" s="142">
        <f>O135*H135</f>
        <v>0</v>
      </c>
      <c r="Q135" s="142">
        <v>0</v>
      </c>
      <c r="R135" s="142">
        <f>Q135*H135</f>
        <v>0</v>
      </c>
      <c r="S135" s="142">
        <v>0</v>
      </c>
      <c r="T135" s="143">
        <f>S135*H135</f>
        <v>0</v>
      </c>
      <c r="AR135" s="144" t="s">
        <v>157</v>
      </c>
      <c r="AT135" s="144" t="s">
        <v>153</v>
      </c>
      <c r="AU135" s="144" t="s">
        <v>86</v>
      </c>
      <c r="AY135" s="16" t="s">
        <v>150</v>
      </c>
      <c r="BE135" s="145">
        <f>IF(N135="základní",J135,0)</f>
        <v>0</v>
      </c>
      <c r="BF135" s="145">
        <f>IF(N135="snížená",J135,0)</f>
        <v>0</v>
      </c>
      <c r="BG135" s="145">
        <f>IF(N135="zákl. přenesená",J135,0)</f>
        <v>0</v>
      </c>
      <c r="BH135" s="145">
        <f>IF(N135="sníž. přenesená",J135,0)</f>
        <v>0</v>
      </c>
      <c r="BI135" s="145">
        <f>IF(N135="nulová",J135,0)</f>
        <v>0</v>
      </c>
      <c r="BJ135" s="16" t="s">
        <v>86</v>
      </c>
      <c r="BK135" s="145">
        <f>ROUND(I135*H135,2)</f>
        <v>0</v>
      </c>
      <c r="BL135" s="16" t="s">
        <v>157</v>
      </c>
      <c r="BM135" s="144" t="s">
        <v>229</v>
      </c>
    </row>
    <row r="136" spans="2:65" s="1" customFormat="1" ht="66.75" customHeight="1">
      <c r="B136" s="31"/>
      <c r="C136" s="132" t="s">
        <v>78</v>
      </c>
      <c r="D136" s="132" t="s">
        <v>153</v>
      </c>
      <c r="E136" s="133" t="s">
        <v>720</v>
      </c>
      <c r="F136" s="134" t="s">
        <v>714</v>
      </c>
      <c r="G136" s="135" t="s">
        <v>543</v>
      </c>
      <c r="H136" s="136">
        <v>1</v>
      </c>
      <c r="I136" s="137"/>
      <c r="J136" s="138">
        <f>ROUND(I136*H136,2)</f>
        <v>0</v>
      </c>
      <c r="K136" s="139"/>
      <c r="L136" s="31"/>
      <c r="M136" s="140" t="s">
        <v>1</v>
      </c>
      <c r="N136" s="141" t="s">
        <v>43</v>
      </c>
      <c r="P136" s="142">
        <f>O136*H136</f>
        <v>0</v>
      </c>
      <c r="Q136" s="142">
        <v>0</v>
      </c>
      <c r="R136" s="142">
        <f>Q136*H136</f>
        <v>0</v>
      </c>
      <c r="S136" s="142">
        <v>0</v>
      </c>
      <c r="T136" s="143">
        <f>S136*H136</f>
        <v>0</v>
      </c>
      <c r="AR136" s="144" t="s">
        <v>157</v>
      </c>
      <c r="AT136" s="144" t="s">
        <v>153</v>
      </c>
      <c r="AU136" s="144" t="s">
        <v>86</v>
      </c>
      <c r="AY136" s="16" t="s">
        <v>150</v>
      </c>
      <c r="BE136" s="145">
        <f>IF(N136="základní",J136,0)</f>
        <v>0</v>
      </c>
      <c r="BF136" s="145">
        <f>IF(N136="snížená",J136,0)</f>
        <v>0</v>
      </c>
      <c r="BG136" s="145">
        <f>IF(N136="zákl. přenesená",J136,0)</f>
        <v>0</v>
      </c>
      <c r="BH136" s="145">
        <f>IF(N136="sníž. přenesená",J136,0)</f>
        <v>0</v>
      </c>
      <c r="BI136" s="145">
        <f>IF(N136="nulová",J136,0)</f>
        <v>0</v>
      </c>
      <c r="BJ136" s="16" t="s">
        <v>86</v>
      </c>
      <c r="BK136" s="145">
        <f>ROUND(I136*H136,2)</f>
        <v>0</v>
      </c>
      <c r="BL136" s="16" t="s">
        <v>157</v>
      </c>
      <c r="BM136" s="144" t="s">
        <v>240</v>
      </c>
    </row>
    <row r="137" spans="2:65" s="1" customFormat="1" ht="24.2" customHeight="1">
      <c r="B137" s="31"/>
      <c r="C137" s="132" t="s">
        <v>78</v>
      </c>
      <c r="D137" s="132" t="s">
        <v>153</v>
      </c>
      <c r="E137" s="133" t="s">
        <v>721</v>
      </c>
      <c r="F137" s="134" t="s">
        <v>624</v>
      </c>
      <c r="G137" s="135" t="s">
        <v>543</v>
      </c>
      <c r="H137" s="136">
        <v>2</v>
      </c>
      <c r="I137" s="137"/>
      <c r="J137" s="138">
        <f>ROUND(I137*H137,2)</f>
        <v>0</v>
      </c>
      <c r="K137" s="139"/>
      <c r="L137" s="31"/>
      <c r="M137" s="140" t="s">
        <v>1</v>
      </c>
      <c r="N137" s="141" t="s">
        <v>43</v>
      </c>
      <c r="P137" s="142">
        <f>O137*H137</f>
        <v>0</v>
      </c>
      <c r="Q137" s="142">
        <v>0</v>
      </c>
      <c r="R137" s="142">
        <f>Q137*H137</f>
        <v>0</v>
      </c>
      <c r="S137" s="142">
        <v>0</v>
      </c>
      <c r="T137" s="143">
        <f>S137*H137</f>
        <v>0</v>
      </c>
      <c r="AR137" s="144" t="s">
        <v>157</v>
      </c>
      <c r="AT137" s="144" t="s">
        <v>153</v>
      </c>
      <c r="AU137" s="144" t="s">
        <v>86</v>
      </c>
      <c r="AY137" s="16" t="s">
        <v>150</v>
      </c>
      <c r="BE137" s="145">
        <f>IF(N137="základní",J137,0)</f>
        <v>0</v>
      </c>
      <c r="BF137" s="145">
        <f>IF(N137="snížená",J137,0)</f>
        <v>0</v>
      </c>
      <c r="BG137" s="145">
        <f>IF(N137="zákl. přenesená",J137,0)</f>
        <v>0</v>
      </c>
      <c r="BH137" s="145">
        <f>IF(N137="sníž. přenesená",J137,0)</f>
        <v>0</v>
      </c>
      <c r="BI137" s="145">
        <f>IF(N137="nulová",J137,0)</f>
        <v>0</v>
      </c>
      <c r="BJ137" s="16" t="s">
        <v>86</v>
      </c>
      <c r="BK137" s="145">
        <f>ROUND(I137*H137,2)</f>
        <v>0</v>
      </c>
      <c r="BL137" s="16" t="s">
        <v>157</v>
      </c>
      <c r="BM137" s="144" t="s">
        <v>243</v>
      </c>
    </row>
    <row r="138" spans="2:65" s="1" customFormat="1" ht="16.5" customHeight="1">
      <c r="B138" s="31"/>
      <c r="C138" s="132" t="s">
        <v>78</v>
      </c>
      <c r="D138" s="132" t="s">
        <v>153</v>
      </c>
      <c r="E138" s="133" t="s">
        <v>722</v>
      </c>
      <c r="F138" s="134" t="s">
        <v>633</v>
      </c>
      <c r="G138" s="135" t="s">
        <v>543</v>
      </c>
      <c r="H138" s="136">
        <v>2</v>
      </c>
      <c r="I138" s="137"/>
      <c r="J138" s="138">
        <f>ROUND(I138*H138,2)</f>
        <v>0</v>
      </c>
      <c r="K138" s="139"/>
      <c r="L138" s="31"/>
      <c r="M138" s="140" t="s">
        <v>1</v>
      </c>
      <c r="N138" s="141" t="s">
        <v>43</v>
      </c>
      <c r="P138" s="142">
        <f>O138*H138</f>
        <v>0</v>
      </c>
      <c r="Q138" s="142">
        <v>0</v>
      </c>
      <c r="R138" s="142">
        <f>Q138*H138</f>
        <v>0</v>
      </c>
      <c r="S138" s="142">
        <v>0</v>
      </c>
      <c r="T138" s="143">
        <f>S138*H138</f>
        <v>0</v>
      </c>
      <c r="AR138" s="144" t="s">
        <v>157</v>
      </c>
      <c r="AT138" s="144" t="s">
        <v>153</v>
      </c>
      <c r="AU138" s="144" t="s">
        <v>86</v>
      </c>
      <c r="AY138" s="16" t="s">
        <v>150</v>
      </c>
      <c r="BE138" s="145">
        <f>IF(N138="základní",J138,0)</f>
        <v>0</v>
      </c>
      <c r="BF138" s="145">
        <f>IF(N138="snížená",J138,0)</f>
        <v>0</v>
      </c>
      <c r="BG138" s="145">
        <f>IF(N138="zákl. přenesená",J138,0)</f>
        <v>0</v>
      </c>
      <c r="BH138" s="145">
        <f>IF(N138="sníž. přenesená",J138,0)</f>
        <v>0</v>
      </c>
      <c r="BI138" s="145">
        <f>IF(N138="nulová",J138,0)</f>
        <v>0</v>
      </c>
      <c r="BJ138" s="16" t="s">
        <v>86</v>
      </c>
      <c r="BK138" s="145">
        <f>ROUND(I138*H138,2)</f>
        <v>0</v>
      </c>
      <c r="BL138" s="16" t="s">
        <v>157</v>
      </c>
      <c r="BM138" s="144" t="s">
        <v>260</v>
      </c>
    </row>
    <row r="139" spans="2:65" s="1" customFormat="1" ht="16.5" customHeight="1">
      <c r="B139" s="31"/>
      <c r="C139" s="132" t="s">
        <v>78</v>
      </c>
      <c r="D139" s="132" t="s">
        <v>153</v>
      </c>
      <c r="E139" s="133" t="s">
        <v>723</v>
      </c>
      <c r="F139" s="134" t="s">
        <v>636</v>
      </c>
      <c r="G139" s="135" t="s">
        <v>543</v>
      </c>
      <c r="H139" s="136">
        <v>4</v>
      </c>
      <c r="I139" s="137"/>
      <c r="J139" s="138">
        <f>ROUND(I139*H139,2)</f>
        <v>0</v>
      </c>
      <c r="K139" s="139"/>
      <c r="L139" s="31"/>
      <c r="M139" s="140" t="s">
        <v>1</v>
      </c>
      <c r="N139" s="141" t="s">
        <v>43</v>
      </c>
      <c r="P139" s="142">
        <f>O139*H139</f>
        <v>0</v>
      </c>
      <c r="Q139" s="142">
        <v>0</v>
      </c>
      <c r="R139" s="142">
        <f>Q139*H139</f>
        <v>0</v>
      </c>
      <c r="S139" s="142">
        <v>0</v>
      </c>
      <c r="T139" s="143">
        <f>S139*H139</f>
        <v>0</v>
      </c>
      <c r="AR139" s="144" t="s">
        <v>157</v>
      </c>
      <c r="AT139" s="144" t="s">
        <v>153</v>
      </c>
      <c r="AU139" s="144" t="s">
        <v>86</v>
      </c>
      <c r="AY139" s="16" t="s">
        <v>150</v>
      </c>
      <c r="BE139" s="145">
        <f>IF(N139="základní",J139,0)</f>
        <v>0</v>
      </c>
      <c r="BF139" s="145">
        <f>IF(N139="snížená",J139,0)</f>
        <v>0</v>
      </c>
      <c r="BG139" s="145">
        <f>IF(N139="zákl. přenesená",J139,0)</f>
        <v>0</v>
      </c>
      <c r="BH139" s="145">
        <f>IF(N139="sníž. přenesená",J139,0)</f>
        <v>0</v>
      </c>
      <c r="BI139" s="145">
        <f>IF(N139="nulová",J139,0)</f>
        <v>0</v>
      </c>
      <c r="BJ139" s="16" t="s">
        <v>86</v>
      </c>
      <c r="BK139" s="145">
        <f>ROUND(I139*H139,2)</f>
        <v>0</v>
      </c>
      <c r="BL139" s="16" t="s">
        <v>157</v>
      </c>
      <c r="BM139" s="144" t="s">
        <v>272</v>
      </c>
    </row>
    <row r="140" spans="2:65" s="11" customFormat="1" ht="25.9" customHeight="1">
      <c r="B140" s="120"/>
      <c r="D140" s="121" t="s">
        <v>77</v>
      </c>
      <c r="E140" s="122" t="s">
        <v>610</v>
      </c>
      <c r="F140" s="122" t="s">
        <v>724</v>
      </c>
      <c r="I140" s="123"/>
      <c r="J140" s="124">
        <f>BK140</f>
        <v>0</v>
      </c>
      <c r="L140" s="120"/>
      <c r="M140" s="125"/>
      <c r="P140" s="126">
        <f>SUM(P141:P147)</f>
        <v>0</v>
      </c>
      <c r="R140" s="126">
        <f>SUM(R141:R147)</f>
        <v>0</v>
      </c>
      <c r="T140" s="127">
        <f>SUM(T141:T147)</f>
        <v>0</v>
      </c>
      <c r="AR140" s="121" t="s">
        <v>86</v>
      </c>
      <c r="AT140" s="128" t="s">
        <v>77</v>
      </c>
      <c r="AU140" s="128" t="s">
        <v>78</v>
      </c>
      <c r="AY140" s="121" t="s">
        <v>150</v>
      </c>
      <c r="BK140" s="129">
        <f>SUM(BK141:BK147)</f>
        <v>0</v>
      </c>
    </row>
    <row r="141" spans="2:65" s="1" customFormat="1" ht="16.5" customHeight="1">
      <c r="B141" s="31"/>
      <c r="C141" s="132" t="s">
        <v>78</v>
      </c>
      <c r="D141" s="132" t="s">
        <v>153</v>
      </c>
      <c r="E141" s="133" t="s">
        <v>725</v>
      </c>
      <c r="F141" s="134" t="s">
        <v>726</v>
      </c>
      <c r="G141" s="135" t="s">
        <v>391</v>
      </c>
      <c r="H141" s="136">
        <v>40</v>
      </c>
      <c r="I141" s="137"/>
      <c r="J141" s="138">
        <f t="shared" ref="J141:J147" si="0">ROUND(I141*H141,2)</f>
        <v>0</v>
      </c>
      <c r="K141" s="139"/>
      <c r="L141" s="31"/>
      <c r="M141" s="140" t="s">
        <v>1</v>
      </c>
      <c r="N141" s="141" t="s">
        <v>43</v>
      </c>
      <c r="P141" s="142">
        <f t="shared" ref="P141:P147" si="1">O141*H141</f>
        <v>0</v>
      </c>
      <c r="Q141" s="142">
        <v>0</v>
      </c>
      <c r="R141" s="142">
        <f t="shared" ref="R141:R147" si="2">Q141*H141</f>
        <v>0</v>
      </c>
      <c r="S141" s="142">
        <v>0</v>
      </c>
      <c r="T141" s="143">
        <f t="shared" ref="T141:T147" si="3">S141*H141</f>
        <v>0</v>
      </c>
      <c r="AR141" s="144" t="s">
        <v>157</v>
      </c>
      <c r="AT141" s="144" t="s">
        <v>153</v>
      </c>
      <c r="AU141" s="144" t="s">
        <v>86</v>
      </c>
      <c r="AY141" s="16" t="s">
        <v>150</v>
      </c>
      <c r="BE141" s="145">
        <f t="shared" ref="BE141:BE147" si="4">IF(N141="základní",J141,0)</f>
        <v>0</v>
      </c>
      <c r="BF141" s="145">
        <f t="shared" ref="BF141:BF147" si="5">IF(N141="snížená",J141,0)</f>
        <v>0</v>
      </c>
      <c r="BG141" s="145">
        <f t="shared" ref="BG141:BG147" si="6">IF(N141="zákl. přenesená",J141,0)</f>
        <v>0</v>
      </c>
      <c r="BH141" s="145">
        <f t="shared" ref="BH141:BH147" si="7">IF(N141="sníž. přenesená",J141,0)</f>
        <v>0</v>
      </c>
      <c r="BI141" s="145">
        <f t="shared" ref="BI141:BI147" si="8">IF(N141="nulová",J141,0)</f>
        <v>0</v>
      </c>
      <c r="BJ141" s="16" t="s">
        <v>86</v>
      </c>
      <c r="BK141" s="145">
        <f t="shared" ref="BK141:BK147" si="9">ROUND(I141*H141,2)</f>
        <v>0</v>
      </c>
      <c r="BL141" s="16" t="s">
        <v>157</v>
      </c>
      <c r="BM141" s="144" t="s">
        <v>284</v>
      </c>
    </row>
    <row r="142" spans="2:65" s="1" customFormat="1" ht="16.5" customHeight="1">
      <c r="B142" s="31"/>
      <c r="C142" s="132" t="s">
        <v>78</v>
      </c>
      <c r="D142" s="132" t="s">
        <v>153</v>
      </c>
      <c r="E142" s="133" t="s">
        <v>727</v>
      </c>
      <c r="F142" s="134" t="s">
        <v>728</v>
      </c>
      <c r="G142" s="135" t="s">
        <v>391</v>
      </c>
      <c r="H142" s="136">
        <v>6</v>
      </c>
      <c r="I142" s="137"/>
      <c r="J142" s="138">
        <f t="shared" si="0"/>
        <v>0</v>
      </c>
      <c r="K142" s="139"/>
      <c r="L142" s="31"/>
      <c r="M142" s="140" t="s">
        <v>1</v>
      </c>
      <c r="N142" s="141" t="s">
        <v>43</v>
      </c>
      <c r="P142" s="142">
        <f t="shared" si="1"/>
        <v>0</v>
      </c>
      <c r="Q142" s="142">
        <v>0</v>
      </c>
      <c r="R142" s="142">
        <f t="shared" si="2"/>
        <v>0</v>
      </c>
      <c r="S142" s="142">
        <v>0</v>
      </c>
      <c r="T142" s="143">
        <f t="shared" si="3"/>
        <v>0</v>
      </c>
      <c r="AR142" s="144" t="s">
        <v>157</v>
      </c>
      <c r="AT142" s="144" t="s">
        <v>153</v>
      </c>
      <c r="AU142" s="144" t="s">
        <v>86</v>
      </c>
      <c r="AY142" s="16" t="s">
        <v>150</v>
      </c>
      <c r="BE142" s="145">
        <f t="shared" si="4"/>
        <v>0</v>
      </c>
      <c r="BF142" s="145">
        <f t="shared" si="5"/>
        <v>0</v>
      </c>
      <c r="BG142" s="145">
        <f t="shared" si="6"/>
        <v>0</v>
      </c>
      <c r="BH142" s="145">
        <f t="shared" si="7"/>
        <v>0</v>
      </c>
      <c r="BI142" s="145">
        <f t="shared" si="8"/>
        <v>0</v>
      </c>
      <c r="BJ142" s="16" t="s">
        <v>86</v>
      </c>
      <c r="BK142" s="145">
        <f t="shared" si="9"/>
        <v>0</v>
      </c>
      <c r="BL142" s="16" t="s">
        <v>157</v>
      </c>
      <c r="BM142" s="144" t="s">
        <v>294</v>
      </c>
    </row>
    <row r="143" spans="2:65" s="1" customFormat="1" ht="21.75" customHeight="1">
      <c r="B143" s="31"/>
      <c r="C143" s="132" t="s">
        <v>78</v>
      </c>
      <c r="D143" s="132" t="s">
        <v>153</v>
      </c>
      <c r="E143" s="133" t="s">
        <v>729</v>
      </c>
      <c r="F143" s="134" t="s">
        <v>730</v>
      </c>
      <c r="G143" s="135" t="s">
        <v>391</v>
      </c>
      <c r="H143" s="136">
        <v>46</v>
      </c>
      <c r="I143" s="137"/>
      <c r="J143" s="138">
        <f t="shared" si="0"/>
        <v>0</v>
      </c>
      <c r="K143" s="139"/>
      <c r="L143" s="31"/>
      <c r="M143" s="140" t="s">
        <v>1</v>
      </c>
      <c r="N143" s="141" t="s">
        <v>43</v>
      </c>
      <c r="P143" s="142">
        <f t="shared" si="1"/>
        <v>0</v>
      </c>
      <c r="Q143" s="142">
        <v>0</v>
      </c>
      <c r="R143" s="142">
        <f t="shared" si="2"/>
        <v>0</v>
      </c>
      <c r="S143" s="142">
        <v>0</v>
      </c>
      <c r="T143" s="143">
        <f t="shared" si="3"/>
        <v>0</v>
      </c>
      <c r="AR143" s="144" t="s">
        <v>157</v>
      </c>
      <c r="AT143" s="144" t="s">
        <v>153</v>
      </c>
      <c r="AU143" s="144" t="s">
        <v>86</v>
      </c>
      <c r="AY143" s="16" t="s">
        <v>150</v>
      </c>
      <c r="BE143" s="145">
        <f t="shared" si="4"/>
        <v>0</v>
      </c>
      <c r="BF143" s="145">
        <f t="shared" si="5"/>
        <v>0</v>
      </c>
      <c r="BG143" s="145">
        <f t="shared" si="6"/>
        <v>0</v>
      </c>
      <c r="BH143" s="145">
        <f t="shared" si="7"/>
        <v>0</v>
      </c>
      <c r="BI143" s="145">
        <f t="shared" si="8"/>
        <v>0</v>
      </c>
      <c r="BJ143" s="16" t="s">
        <v>86</v>
      </c>
      <c r="BK143" s="145">
        <f t="shared" si="9"/>
        <v>0</v>
      </c>
      <c r="BL143" s="16" t="s">
        <v>157</v>
      </c>
      <c r="BM143" s="144" t="s">
        <v>305</v>
      </c>
    </row>
    <row r="144" spans="2:65" s="1" customFormat="1" ht="24.2" customHeight="1">
      <c r="B144" s="31"/>
      <c r="C144" s="132" t="s">
        <v>78</v>
      </c>
      <c r="D144" s="132" t="s">
        <v>153</v>
      </c>
      <c r="E144" s="133" t="s">
        <v>731</v>
      </c>
      <c r="F144" s="134" t="s">
        <v>732</v>
      </c>
      <c r="G144" s="135" t="s">
        <v>543</v>
      </c>
      <c r="H144" s="136">
        <v>2</v>
      </c>
      <c r="I144" s="137"/>
      <c r="J144" s="138">
        <f t="shared" si="0"/>
        <v>0</v>
      </c>
      <c r="K144" s="139"/>
      <c r="L144" s="31"/>
      <c r="M144" s="140" t="s">
        <v>1</v>
      </c>
      <c r="N144" s="141" t="s">
        <v>43</v>
      </c>
      <c r="P144" s="142">
        <f t="shared" si="1"/>
        <v>0</v>
      </c>
      <c r="Q144" s="142">
        <v>0</v>
      </c>
      <c r="R144" s="142">
        <f t="shared" si="2"/>
        <v>0</v>
      </c>
      <c r="S144" s="142">
        <v>0</v>
      </c>
      <c r="T144" s="143">
        <f t="shared" si="3"/>
        <v>0</v>
      </c>
      <c r="AR144" s="144" t="s">
        <v>157</v>
      </c>
      <c r="AT144" s="144" t="s">
        <v>153</v>
      </c>
      <c r="AU144" s="144" t="s">
        <v>86</v>
      </c>
      <c r="AY144" s="16" t="s">
        <v>150</v>
      </c>
      <c r="BE144" s="145">
        <f t="shared" si="4"/>
        <v>0</v>
      </c>
      <c r="BF144" s="145">
        <f t="shared" si="5"/>
        <v>0</v>
      </c>
      <c r="BG144" s="145">
        <f t="shared" si="6"/>
        <v>0</v>
      </c>
      <c r="BH144" s="145">
        <f t="shared" si="7"/>
        <v>0</v>
      </c>
      <c r="BI144" s="145">
        <f t="shared" si="8"/>
        <v>0</v>
      </c>
      <c r="BJ144" s="16" t="s">
        <v>86</v>
      </c>
      <c r="BK144" s="145">
        <f t="shared" si="9"/>
        <v>0</v>
      </c>
      <c r="BL144" s="16" t="s">
        <v>157</v>
      </c>
      <c r="BM144" s="144" t="s">
        <v>313</v>
      </c>
    </row>
    <row r="145" spans="2:65" s="1" customFormat="1" ht="16.5" customHeight="1">
      <c r="B145" s="31"/>
      <c r="C145" s="132" t="s">
        <v>78</v>
      </c>
      <c r="D145" s="132" t="s">
        <v>153</v>
      </c>
      <c r="E145" s="133" t="s">
        <v>733</v>
      </c>
      <c r="F145" s="134" t="s">
        <v>734</v>
      </c>
      <c r="G145" s="135" t="s">
        <v>391</v>
      </c>
      <c r="H145" s="136">
        <v>42</v>
      </c>
      <c r="I145" s="137"/>
      <c r="J145" s="138">
        <f t="shared" si="0"/>
        <v>0</v>
      </c>
      <c r="K145" s="139"/>
      <c r="L145" s="31"/>
      <c r="M145" s="140" t="s">
        <v>1</v>
      </c>
      <c r="N145" s="141" t="s">
        <v>43</v>
      </c>
      <c r="P145" s="142">
        <f t="shared" si="1"/>
        <v>0</v>
      </c>
      <c r="Q145" s="142">
        <v>0</v>
      </c>
      <c r="R145" s="142">
        <f t="shared" si="2"/>
        <v>0</v>
      </c>
      <c r="S145" s="142">
        <v>0</v>
      </c>
      <c r="T145" s="143">
        <f t="shared" si="3"/>
        <v>0</v>
      </c>
      <c r="AR145" s="144" t="s">
        <v>157</v>
      </c>
      <c r="AT145" s="144" t="s">
        <v>153</v>
      </c>
      <c r="AU145" s="144" t="s">
        <v>86</v>
      </c>
      <c r="AY145" s="16" t="s">
        <v>150</v>
      </c>
      <c r="BE145" s="145">
        <f t="shared" si="4"/>
        <v>0</v>
      </c>
      <c r="BF145" s="145">
        <f t="shared" si="5"/>
        <v>0</v>
      </c>
      <c r="BG145" s="145">
        <f t="shared" si="6"/>
        <v>0</v>
      </c>
      <c r="BH145" s="145">
        <f t="shared" si="7"/>
        <v>0</v>
      </c>
      <c r="BI145" s="145">
        <f t="shared" si="8"/>
        <v>0</v>
      </c>
      <c r="BJ145" s="16" t="s">
        <v>86</v>
      </c>
      <c r="BK145" s="145">
        <f t="shared" si="9"/>
        <v>0</v>
      </c>
      <c r="BL145" s="16" t="s">
        <v>157</v>
      </c>
      <c r="BM145" s="144" t="s">
        <v>321</v>
      </c>
    </row>
    <row r="146" spans="2:65" s="1" customFormat="1" ht="21.75" customHeight="1">
      <c r="B146" s="31"/>
      <c r="C146" s="132" t="s">
        <v>78</v>
      </c>
      <c r="D146" s="132" t="s">
        <v>153</v>
      </c>
      <c r="E146" s="133" t="s">
        <v>735</v>
      </c>
      <c r="F146" s="134" t="s">
        <v>736</v>
      </c>
      <c r="G146" s="135" t="s">
        <v>391</v>
      </c>
      <c r="H146" s="136">
        <v>42</v>
      </c>
      <c r="I146" s="137"/>
      <c r="J146" s="138">
        <f t="shared" si="0"/>
        <v>0</v>
      </c>
      <c r="K146" s="139"/>
      <c r="L146" s="31"/>
      <c r="M146" s="140" t="s">
        <v>1</v>
      </c>
      <c r="N146" s="141" t="s">
        <v>43</v>
      </c>
      <c r="P146" s="142">
        <f t="shared" si="1"/>
        <v>0</v>
      </c>
      <c r="Q146" s="142">
        <v>0</v>
      </c>
      <c r="R146" s="142">
        <f t="shared" si="2"/>
        <v>0</v>
      </c>
      <c r="S146" s="142">
        <v>0</v>
      </c>
      <c r="T146" s="143">
        <f t="shared" si="3"/>
        <v>0</v>
      </c>
      <c r="AR146" s="144" t="s">
        <v>157</v>
      </c>
      <c r="AT146" s="144" t="s">
        <v>153</v>
      </c>
      <c r="AU146" s="144" t="s">
        <v>86</v>
      </c>
      <c r="AY146" s="16" t="s">
        <v>150</v>
      </c>
      <c r="BE146" s="145">
        <f t="shared" si="4"/>
        <v>0</v>
      </c>
      <c r="BF146" s="145">
        <f t="shared" si="5"/>
        <v>0</v>
      </c>
      <c r="BG146" s="145">
        <f t="shared" si="6"/>
        <v>0</v>
      </c>
      <c r="BH146" s="145">
        <f t="shared" si="7"/>
        <v>0</v>
      </c>
      <c r="BI146" s="145">
        <f t="shared" si="8"/>
        <v>0</v>
      </c>
      <c r="BJ146" s="16" t="s">
        <v>86</v>
      </c>
      <c r="BK146" s="145">
        <f t="shared" si="9"/>
        <v>0</v>
      </c>
      <c r="BL146" s="16" t="s">
        <v>157</v>
      </c>
      <c r="BM146" s="144" t="s">
        <v>335</v>
      </c>
    </row>
    <row r="147" spans="2:65" s="1" customFormat="1" ht="16.5" customHeight="1">
      <c r="B147" s="31"/>
      <c r="C147" s="132" t="s">
        <v>78</v>
      </c>
      <c r="D147" s="132" t="s">
        <v>153</v>
      </c>
      <c r="E147" s="133" t="s">
        <v>737</v>
      </c>
      <c r="F147" s="134" t="s">
        <v>561</v>
      </c>
      <c r="G147" s="135" t="s">
        <v>562</v>
      </c>
      <c r="H147" s="136">
        <v>1</v>
      </c>
      <c r="I147" s="137"/>
      <c r="J147" s="138">
        <f t="shared" si="0"/>
        <v>0</v>
      </c>
      <c r="K147" s="139"/>
      <c r="L147" s="31"/>
      <c r="M147" s="140" t="s">
        <v>1</v>
      </c>
      <c r="N147" s="141" t="s">
        <v>43</v>
      </c>
      <c r="P147" s="142">
        <f t="shared" si="1"/>
        <v>0</v>
      </c>
      <c r="Q147" s="142">
        <v>0</v>
      </c>
      <c r="R147" s="142">
        <f t="shared" si="2"/>
        <v>0</v>
      </c>
      <c r="S147" s="142">
        <v>0</v>
      </c>
      <c r="T147" s="143">
        <f t="shared" si="3"/>
        <v>0</v>
      </c>
      <c r="AR147" s="144" t="s">
        <v>157</v>
      </c>
      <c r="AT147" s="144" t="s">
        <v>153</v>
      </c>
      <c r="AU147" s="144" t="s">
        <v>86</v>
      </c>
      <c r="AY147" s="16" t="s">
        <v>150</v>
      </c>
      <c r="BE147" s="145">
        <f t="shared" si="4"/>
        <v>0</v>
      </c>
      <c r="BF147" s="145">
        <f t="shared" si="5"/>
        <v>0</v>
      </c>
      <c r="BG147" s="145">
        <f t="shared" si="6"/>
        <v>0</v>
      </c>
      <c r="BH147" s="145">
        <f t="shared" si="7"/>
        <v>0</v>
      </c>
      <c r="BI147" s="145">
        <f t="shared" si="8"/>
        <v>0</v>
      </c>
      <c r="BJ147" s="16" t="s">
        <v>86</v>
      </c>
      <c r="BK147" s="145">
        <f t="shared" si="9"/>
        <v>0</v>
      </c>
      <c r="BL147" s="16" t="s">
        <v>157</v>
      </c>
      <c r="BM147" s="144" t="s">
        <v>344</v>
      </c>
    </row>
    <row r="148" spans="2:65" s="11" customFormat="1" ht="25.9" customHeight="1">
      <c r="B148" s="120"/>
      <c r="D148" s="121" t="s">
        <v>77</v>
      </c>
      <c r="E148" s="122" t="s">
        <v>618</v>
      </c>
      <c r="F148" s="122" t="s">
        <v>611</v>
      </c>
      <c r="I148" s="123"/>
      <c r="J148" s="124">
        <f>BK148</f>
        <v>0</v>
      </c>
      <c r="L148" s="120"/>
      <c r="M148" s="125"/>
      <c r="P148" s="126">
        <f>SUM(P149:P151)</f>
        <v>0</v>
      </c>
      <c r="R148" s="126">
        <f>SUM(R149:R151)</f>
        <v>0</v>
      </c>
      <c r="T148" s="127">
        <f>SUM(T149:T151)</f>
        <v>0</v>
      </c>
      <c r="AR148" s="121" t="s">
        <v>86</v>
      </c>
      <c r="AT148" s="128" t="s">
        <v>77</v>
      </c>
      <c r="AU148" s="128" t="s">
        <v>78</v>
      </c>
      <c r="AY148" s="121" t="s">
        <v>150</v>
      </c>
      <c r="BK148" s="129">
        <f>SUM(BK149:BK151)</f>
        <v>0</v>
      </c>
    </row>
    <row r="149" spans="2:65" s="1" customFormat="1" ht="24.2" customHeight="1">
      <c r="B149" s="31"/>
      <c r="C149" s="132" t="s">
        <v>78</v>
      </c>
      <c r="D149" s="132" t="s">
        <v>153</v>
      </c>
      <c r="E149" s="133" t="s">
        <v>738</v>
      </c>
      <c r="F149" s="134" t="s">
        <v>739</v>
      </c>
      <c r="G149" s="135" t="s">
        <v>391</v>
      </c>
      <c r="H149" s="136">
        <v>40</v>
      </c>
      <c r="I149" s="137"/>
      <c r="J149" s="138">
        <f>ROUND(I149*H149,2)</f>
        <v>0</v>
      </c>
      <c r="K149" s="139"/>
      <c r="L149" s="31"/>
      <c r="M149" s="140" t="s">
        <v>1</v>
      </c>
      <c r="N149" s="141" t="s">
        <v>43</v>
      </c>
      <c r="P149" s="142">
        <f>O149*H149</f>
        <v>0</v>
      </c>
      <c r="Q149" s="142">
        <v>0</v>
      </c>
      <c r="R149" s="142">
        <f>Q149*H149</f>
        <v>0</v>
      </c>
      <c r="S149" s="142">
        <v>0</v>
      </c>
      <c r="T149" s="143">
        <f>S149*H149</f>
        <v>0</v>
      </c>
      <c r="AR149" s="144" t="s">
        <v>157</v>
      </c>
      <c r="AT149" s="144" t="s">
        <v>153</v>
      </c>
      <c r="AU149" s="144" t="s">
        <v>86</v>
      </c>
      <c r="AY149" s="16" t="s">
        <v>150</v>
      </c>
      <c r="BE149" s="145">
        <f>IF(N149="základní",J149,0)</f>
        <v>0</v>
      </c>
      <c r="BF149" s="145">
        <f>IF(N149="snížená",J149,0)</f>
        <v>0</v>
      </c>
      <c r="BG149" s="145">
        <f>IF(N149="zákl. přenesená",J149,0)</f>
        <v>0</v>
      </c>
      <c r="BH149" s="145">
        <f>IF(N149="sníž. přenesená",J149,0)</f>
        <v>0</v>
      </c>
      <c r="BI149" s="145">
        <f>IF(N149="nulová",J149,0)</f>
        <v>0</v>
      </c>
      <c r="BJ149" s="16" t="s">
        <v>86</v>
      </c>
      <c r="BK149" s="145">
        <f>ROUND(I149*H149,2)</f>
        <v>0</v>
      </c>
      <c r="BL149" s="16" t="s">
        <v>157</v>
      </c>
      <c r="BM149" s="144" t="s">
        <v>353</v>
      </c>
    </row>
    <row r="150" spans="2:65" s="1" customFormat="1" ht="24.2" customHeight="1">
      <c r="B150" s="31"/>
      <c r="C150" s="132" t="s">
        <v>78</v>
      </c>
      <c r="D150" s="132" t="s">
        <v>153</v>
      </c>
      <c r="E150" s="133" t="s">
        <v>740</v>
      </c>
      <c r="F150" s="134" t="s">
        <v>741</v>
      </c>
      <c r="G150" s="135" t="s">
        <v>391</v>
      </c>
      <c r="H150" s="136">
        <v>6</v>
      </c>
      <c r="I150" s="137"/>
      <c r="J150" s="138">
        <f>ROUND(I150*H150,2)</f>
        <v>0</v>
      </c>
      <c r="K150" s="139"/>
      <c r="L150" s="31"/>
      <c r="M150" s="140" t="s">
        <v>1</v>
      </c>
      <c r="N150" s="141" t="s">
        <v>43</v>
      </c>
      <c r="P150" s="142">
        <f>O150*H150</f>
        <v>0</v>
      </c>
      <c r="Q150" s="142">
        <v>0</v>
      </c>
      <c r="R150" s="142">
        <f>Q150*H150</f>
        <v>0</v>
      </c>
      <c r="S150" s="142">
        <v>0</v>
      </c>
      <c r="T150" s="143">
        <f>S150*H150</f>
        <v>0</v>
      </c>
      <c r="AR150" s="144" t="s">
        <v>157</v>
      </c>
      <c r="AT150" s="144" t="s">
        <v>153</v>
      </c>
      <c r="AU150" s="144" t="s">
        <v>86</v>
      </c>
      <c r="AY150" s="16" t="s">
        <v>150</v>
      </c>
      <c r="BE150" s="145">
        <f>IF(N150="základní",J150,0)</f>
        <v>0</v>
      </c>
      <c r="BF150" s="145">
        <f>IF(N150="snížená",J150,0)</f>
        <v>0</v>
      </c>
      <c r="BG150" s="145">
        <f>IF(N150="zákl. přenesená",J150,0)</f>
        <v>0</v>
      </c>
      <c r="BH150" s="145">
        <f>IF(N150="sníž. přenesená",J150,0)</f>
        <v>0</v>
      </c>
      <c r="BI150" s="145">
        <f>IF(N150="nulová",J150,0)</f>
        <v>0</v>
      </c>
      <c r="BJ150" s="16" t="s">
        <v>86</v>
      </c>
      <c r="BK150" s="145">
        <f>ROUND(I150*H150,2)</f>
        <v>0</v>
      </c>
      <c r="BL150" s="16" t="s">
        <v>157</v>
      </c>
      <c r="BM150" s="144" t="s">
        <v>364</v>
      </c>
    </row>
    <row r="151" spans="2:65" s="1" customFormat="1" ht="16.5" customHeight="1">
      <c r="B151" s="31"/>
      <c r="C151" s="132" t="s">
        <v>78</v>
      </c>
      <c r="D151" s="132" t="s">
        <v>153</v>
      </c>
      <c r="E151" s="133" t="s">
        <v>742</v>
      </c>
      <c r="F151" s="134" t="s">
        <v>743</v>
      </c>
      <c r="G151" s="135" t="s">
        <v>391</v>
      </c>
      <c r="H151" s="136">
        <v>46</v>
      </c>
      <c r="I151" s="137"/>
      <c r="J151" s="138">
        <f>ROUND(I151*H151,2)</f>
        <v>0</v>
      </c>
      <c r="K151" s="139"/>
      <c r="L151" s="31"/>
      <c r="M151" s="140" t="s">
        <v>1</v>
      </c>
      <c r="N151" s="141" t="s">
        <v>43</v>
      </c>
      <c r="P151" s="142">
        <f>O151*H151</f>
        <v>0</v>
      </c>
      <c r="Q151" s="142">
        <v>0</v>
      </c>
      <c r="R151" s="142">
        <f>Q151*H151</f>
        <v>0</v>
      </c>
      <c r="S151" s="142">
        <v>0</v>
      </c>
      <c r="T151" s="143">
        <f>S151*H151</f>
        <v>0</v>
      </c>
      <c r="AR151" s="144" t="s">
        <v>157</v>
      </c>
      <c r="AT151" s="144" t="s">
        <v>153</v>
      </c>
      <c r="AU151" s="144" t="s">
        <v>86</v>
      </c>
      <c r="AY151" s="16" t="s">
        <v>150</v>
      </c>
      <c r="BE151" s="145">
        <f>IF(N151="základní",J151,0)</f>
        <v>0</v>
      </c>
      <c r="BF151" s="145">
        <f>IF(N151="snížená",J151,0)</f>
        <v>0</v>
      </c>
      <c r="BG151" s="145">
        <f>IF(N151="zákl. přenesená",J151,0)</f>
        <v>0</v>
      </c>
      <c r="BH151" s="145">
        <f>IF(N151="sníž. přenesená",J151,0)</f>
        <v>0</v>
      </c>
      <c r="BI151" s="145">
        <f>IF(N151="nulová",J151,0)</f>
        <v>0</v>
      </c>
      <c r="BJ151" s="16" t="s">
        <v>86</v>
      </c>
      <c r="BK151" s="145">
        <f>ROUND(I151*H151,2)</f>
        <v>0</v>
      </c>
      <c r="BL151" s="16" t="s">
        <v>157</v>
      </c>
      <c r="BM151" s="144" t="s">
        <v>373</v>
      </c>
    </row>
    <row r="152" spans="2:65" s="11" customFormat="1" ht="25.9" customHeight="1">
      <c r="B152" s="120"/>
      <c r="D152" s="121" t="s">
        <v>77</v>
      </c>
      <c r="E152" s="122" t="s">
        <v>638</v>
      </c>
      <c r="F152" s="122" t="s">
        <v>744</v>
      </c>
      <c r="I152" s="123"/>
      <c r="J152" s="124">
        <f>BK152</f>
        <v>0</v>
      </c>
      <c r="L152" s="120"/>
      <c r="M152" s="125"/>
      <c r="P152" s="126">
        <f>SUM(P153:P154)</f>
        <v>0</v>
      </c>
      <c r="R152" s="126">
        <f>SUM(R153:R154)</f>
        <v>0</v>
      </c>
      <c r="T152" s="127">
        <f>SUM(T153:T154)</f>
        <v>0</v>
      </c>
      <c r="AR152" s="121" t="s">
        <v>86</v>
      </c>
      <c r="AT152" s="128" t="s">
        <v>77</v>
      </c>
      <c r="AU152" s="128" t="s">
        <v>78</v>
      </c>
      <c r="AY152" s="121" t="s">
        <v>150</v>
      </c>
      <c r="BK152" s="129">
        <f>SUM(BK153:BK154)</f>
        <v>0</v>
      </c>
    </row>
    <row r="153" spans="2:65" s="1" customFormat="1" ht="24.2" customHeight="1">
      <c r="B153" s="31"/>
      <c r="C153" s="132" t="s">
        <v>78</v>
      </c>
      <c r="D153" s="132" t="s">
        <v>153</v>
      </c>
      <c r="E153" s="133" t="s">
        <v>745</v>
      </c>
      <c r="F153" s="134" t="s">
        <v>746</v>
      </c>
      <c r="G153" s="135" t="s">
        <v>543</v>
      </c>
      <c r="H153" s="136">
        <v>2</v>
      </c>
      <c r="I153" s="137"/>
      <c r="J153" s="138">
        <f>ROUND(I153*H153,2)</f>
        <v>0</v>
      </c>
      <c r="K153" s="139"/>
      <c r="L153" s="31"/>
      <c r="M153" s="140" t="s">
        <v>1</v>
      </c>
      <c r="N153" s="141" t="s">
        <v>43</v>
      </c>
      <c r="P153" s="142">
        <f>O153*H153</f>
        <v>0</v>
      </c>
      <c r="Q153" s="142">
        <v>0</v>
      </c>
      <c r="R153" s="142">
        <f>Q153*H153</f>
        <v>0</v>
      </c>
      <c r="S153" s="142">
        <v>0</v>
      </c>
      <c r="T153" s="143">
        <f>S153*H153</f>
        <v>0</v>
      </c>
      <c r="AR153" s="144" t="s">
        <v>157</v>
      </c>
      <c r="AT153" s="144" t="s">
        <v>153</v>
      </c>
      <c r="AU153" s="144" t="s">
        <v>86</v>
      </c>
      <c r="AY153" s="16" t="s">
        <v>150</v>
      </c>
      <c r="BE153" s="145">
        <f>IF(N153="základní",J153,0)</f>
        <v>0</v>
      </c>
      <c r="BF153" s="145">
        <f>IF(N153="snížená",J153,0)</f>
        <v>0</v>
      </c>
      <c r="BG153" s="145">
        <f>IF(N153="zákl. přenesená",J153,0)</f>
        <v>0</v>
      </c>
      <c r="BH153" s="145">
        <f>IF(N153="sníž. přenesená",J153,0)</f>
        <v>0</v>
      </c>
      <c r="BI153" s="145">
        <f>IF(N153="nulová",J153,0)</f>
        <v>0</v>
      </c>
      <c r="BJ153" s="16" t="s">
        <v>86</v>
      </c>
      <c r="BK153" s="145">
        <f>ROUND(I153*H153,2)</f>
        <v>0</v>
      </c>
      <c r="BL153" s="16" t="s">
        <v>157</v>
      </c>
      <c r="BM153" s="144" t="s">
        <v>384</v>
      </c>
    </row>
    <row r="154" spans="2:65" s="1" customFormat="1" ht="16.5" customHeight="1">
      <c r="B154" s="31"/>
      <c r="C154" s="132" t="s">
        <v>78</v>
      </c>
      <c r="D154" s="132" t="s">
        <v>153</v>
      </c>
      <c r="E154" s="133" t="s">
        <v>747</v>
      </c>
      <c r="F154" s="134" t="s">
        <v>748</v>
      </c>
      <c r="G154" s="135" t="s">
        <v>543</v>
      </c>
      <c r="H154" s="136">
        <v>2</v>
      </c>
      <c r="I154" s="137"/>
      <c r="J154" s="138">
        <f>ROUND(I154*H154,2)</f>
        <v>0</v>
      </c>
      <c r="K154" s="139"/>
      <c r="L154" s="31"/>
      <c r="M154" s="140" t="s">
        <v>1</v>
      </c>
      <c r="N154" s="141" t="s">
        <v>43</v>
      </c>
      <c r="P154" s="142">
        <f>O154*H154</f>
        <v>0</v>
      </c>
      <c r="Q154" s="142">
        <v>0</v>
      </c>
      <c r="R154" s="142">
        <f>Q154*H154</f>
        <v>0</v>
      </c>
      <c r="S154" s="142">
        <v>0</v>
      </c>
      <c r="T154" s="143">
        <f>S154*H154</f>
        <v>0</v>
      </c>
      <c r="AR154" s="144" t="s">
        <v>157</v>
      </c>
      <c r="AT154" s="144" t="s">
        <v>153</v>
      </c>
      <c r="AU154" s="144" t="s">
        <v>86</v>
      </c>
      <c r="AY154" s="16" t="s">
        <v>150</v>
      </c>
      <c r="BE154" s="145">
        <f>IF(N154="základní",J154,0)</f>
        <v>0</v>
      </c>
      <c r="BF154" s="145">
        <f>IF(N154="snížená",J154,0)</f>
        <v>0</v>
      </c>
      <c r="BG154" s="145">
        <f>IF(N154="zákl. přenesená",J154,0)</f>
        <v>0</v>
      </c>
      <c r="BH154" s="145">
        <f>IF(N154="sníž. přenesená",J154,0)</f>
        <v>0</v>
      </c>
      <c r="BI154" s="145">
        <f>IF(N154="nulová",J154,0)</f>
        <v>0</v>
      </c>
      <c r="BJ154" s="16" t="s">
        <v>86</v>
      </c>
      <c r="BK154" s="145">
        <f>ROUND(I154*H154,2)</f>
        <v>0</v>
      </c>
      <c r="BL154" s="16" t="s">
        <v>157</v>
      </c>
      <c r="BM154" s="144" t="s">
        <v>394</v>
      </c>
    </row>
    <row r="155" spans="2:65" s="11" customFormat="1" ht="25.9" customHeight="1">
      <c r="B155" s="120"/>
      <c r="D155" s="121" t="s">
        <v>77</v>
      </c>
      <c r="E155" s="122" t="s">
        <v>646</v>
      </c>
      <c r="F155" s="122" t="s">
        <v>749</v>
      </c>
      <c r="I155" s="123"/>
      <c r="J155" s="124">
        <f>BK155</f>
        <v>0</v>
      </c>
      <c r="L155" s="120"/>
      <c r="M155" s="125"/>
      <c r="P155" s="126">
        <f>SUM(P156:P158)</f>
        <v>0</v>
      </c>
      <c r="R155" s="126">
        <f>SUM(R156:R158)</f>
        <v>0</v>
      </c>
      <c r="T155" s="127">
        <f>SUM(T156:T158)</f>
        <v>0</v>
      </c>
      <c r="AR155" s="121" t="s">
        <v>86</v>
      </c>
      <c r="AT155" s="128" t="s">
        <v>77</v>
      </c>
      <c r="AU155" s="128" t="s">
        <v>78</v>
      </c>
      <c r="AY155" s="121" t="s">
        <v>150</v>
      </c>
      <c r="BK155" s="129">
        <f>SUM(BK156:BK158)</f>
        <v>0</v>
      </c>
    </row>
    <row r="156" spans="2:65" s="1" customFormat="1" ht="37.9" customHeight="1">
      <c r="B156" s="31"/>
      <c r="C156" s="132" t="s">
        <v>78</v>
      </c>
      <c r="D156" s="132" t="s">
        <v>153</v>
      </c>
      <c r="E156" s="133" t="s">
        <v>750</v>
      </c>
      <c r="F156" s="134" t="s">
        <v>751</v>
      </c>
      <c r="G156" s="135" t="s">
        <v>543</v>
      </c>
      <c r="H156" s="136">
        <v>2</v>
      </c>
      <c r="I156" s="137"/>
      <c r="J156" s="138">
        <f>ROUND(I156*H156,2)</f>
        <v>0</v>
      </c>
      <c r="K156" s="139"/>
      <c r="L156" s="31"/>
      <c r="M156" s="140" t="s">
        <v>1</v>
      </c>
      <c r="N156" s="141" t="s">
        <v>43</v>
      </c>
      <c r="P156" s="142">
        <f>O156*H156</f>
        <v>0</v>
      </c>
      <c r="Q156" s="142">
        <v>0</v>
      </c>
      <c r="R156" s="142">
        <f>Q156*H156</f>
        <v>0</v>
      </c>
      <c r="S156" s="142">
        <v>0</v>
      </c>
      <c r="T156" s="143">
        <f>S156*H156</f>
        <v>0</v>
      </c>
      <c r="AR156" s="144" t="s">
        <v>157</v>
      </c>
      <c r="AT156" s="144" t="s">
        <v>153</v>
      </c>
      <c r="AU156" s="144" t="s">
        <v>86</v>
      </c>
      <c r="AY156" s="16" t="s">
        <v>150</v>
      </c>
      <c r="BE156" s="145">
        <f>IF(N156="základní",J156,0)</f>
        <v>0</v>
      </c>
      <c r="BF156" s="145">
        <f>IF(N156="snížená",J156,0)</f>
        <v>0</v>
      </c>
      <c r="BG156" s="145">
        <f>IF(N156="zákl. přenesená",J156,0)</f>
        <v>0</v>
      </c>
      <c r="BH156" s="145">
        <f>IF(N156="sníž. přenesená",J156,0)</f>
        <v>0</v>
      </c>
      <c r="BI156" s="145">
        <f>IF(N156="nulová",J156,0)</f>
        <v>0</v>
      </c>
      <c r="BJ156" s="16" t="s">
        <v>86</v>
      </c>
      <c r="BK156" s="145">
        <f>ROUND(I156*H156,2)</f>
        <v>0</v>
      </c>
      <c r="BL156" s="16" t="s">
        <v>157</v>
      </c>
      <c r="BM156" s="144" t="s">
        <v>404</v>
      </c>
    </row>
    <row r="157" spans="2:65" s="1" customFormat="1" ht="24.2" customHeight="1">
      <c r="B157" s="31"/>
      <c r="C157" s="132" t="s">
        <v>78</v>
      </c>
      <c r="D157" s="132" t="s">
        <v>153</v>
      </c>
      <c r="E157" s="133" t="s">
        <v>752</v>
      </c>
      <c r="F157" s="134" t="s">
        <v>753</v>
      </c>
      <c r="G157" s="135" t="s">
        <v>543</v>
      </c>
      <c r="H157" s="136">
        <v>4</v>
      </c>
      <c r="I157" s="137"/>
      <c r="J157" s="138">
        <f>ROUND(I157*H157,2)</f>
        <v>0</v>
      </c>
      <c r="K157" s="139"/>
      <c r="L157" s="31"/>
      <c r="M157" s="140" t="s">
        <v>1</v>
      </c>
      <c r="N157" s="141" t="s">
        <v>43</v>
      </c>
      <c r="P157" s="142">
        <f>O157*H157</f>
        <v>0</v>
      </c>
      <c r="Q157" s="142">
        <v>0</v>
      </c>
      <c r="R157" s="142">
        <f>Q157*H157</f>
        <v>0</v>
      </c>
      <c r="S157" s="142">
        <v>0</v>
      </c>
      <c r="T157" s="143">
        <f>S157*H157</f>
        <v>0</v>
      </c>
      <c r="AR157" s="144" t="s">
        <v>157</v>
      </c>
      <c r="AT157" s="144" t="s">
        <v>153</v>
      </c>
      <c r="AU157" s="144" t="s">
        <v>86</v>
      </c>
      <c r="AY157" s="16" t="s">
        <v>150</v>
      </c>
      <c r="BE157" s="145">
        <f>IF(N157="základní",J157,0)</f>
        <v>0</v>
      </c>
      <c r="BF157" s="145">
        <f>IF(N157="snížená",J157,0)</f>
        <v>0</v>
      </c>
      <c r="BG157" s="145">
        <f>IF(N157="zákl. přenesená",J157,0)</f>
        <v>0</v>
      </c>
      <c r="BH157" s="145">
        <f>IF(N157="sníž. přenesená",J157,0)</f>
        <v>0</v>
      </c>
      <c r="BI157" s="145">
        <f>IF(N157="nulová",J157,0)</f>
        <v>0</v>
      </c>
      <c r="BJ157" s="16" t="s">
        <v>86</v>
      </c>
      <c r="BK157" s="145">
        <f>ROUND(I157*H157,2)</f>
        <v>0</v>
      </c>
      <c r="BL157" s="16" t="s">
        <v>157</v>
      </c>
      <c r="BM157" s="144" t="s">
        <v>412</v>
      </c>
    </row>
    <row r="158" spans="2:65" s="1" customFormat="1" ht="24.2" customHeight="1">
      <c r="B158" s="31"/>
      <c r="C158" s="132" t="s">
        <v>78</v>
      </c>
      <c r="D158" s="132" t="s">
        <v>153</v>
      </c>
      <c r="E158" s="133" t="s">
        <v>754</v>
      </c>
      <c r="F158" s="134" t="s">
        <v>755</v>
      </c>
      <c r="G158" s="135" t="s">
        <v>543</v>
      </c>
      <c r="H158" s="136">
        <v>2</v>
      </c>
      <c r="I158" s="137"/>
      <c r="J158" s="138">
        <f>ROUND(I158*H158,2)</f>
        <v>0</v>
      </c>
      <c r="K158" s="139"/>
      <c r="L158" s="31"/>
      <c r="M158" s="140" t="s">
        <v>1</v>
      </c>
      <c r="N158" s="141" t="s">
        <v>43</v>
      </c>
      <c r="P158" s="142">
        <f>O158*H158</f>
        <v>0</v>
      </c>
      <c r="Q158" s="142">
        <v>0</v>
      </c>
      <c r="R158" s="142">
        <f>Q158*H158</f>
        <v>0</v>
      </c>
      <c r="S158" s="142">
        <v>0</v>
      </c>
      <c r="T158" s="143">
        <f>S158*H158</f>
        <v>0</v>
      </c>
      <c r="AR158" s="144" t="s">
        <v>157</v>
      </c>
      <c r="AT158" s="144" t="s">
        <v>153</v>
      </c>
      <c r="AU158" s="144" t="s">
        <v>86</v>
      </c>
      <c r="AY158" s="16" t="s">
        <v>150</v>
      </c>
      <c r="BE158" s="145">
        <f>IF(N158="základní",J158,0)</f>
        <v>0</v>
      </c>
      <c r="BF158" s="145">
        <f>IF(N158="snížená",J158,0)</f>
        <v>0</v>
      </c>
      <c r="BG158" s="145">
        <f>IF(N158="zákl. přenesená",J158,0)</f>
        <v>0</v>
      </c>
      <c r="BH158" s="145">
        <f>IF(N158="sníž. přenesená",J158,0)</f>
        <v>0</v>
      </c>
      <c r="BI158" s="145">
        <f>IF(N158="nulová",J158,0)</f>
        <v>0</v>
      </c>
      <c r="BJ158" s="16" t="s">
        <v>86</v>
      </c>
      <c r="BK158" s="145">
        <f>ROUND(I158*H158,2)</f>
        <v>0</v>
      </c>
      <c r="BL158" s="16" t="s">
        <v>157</v>
      </c>
      <c r="BM158" s="144" t="s">
        <v>420</v>
      </c>
    </row>
    <row r="159" spans="2:65" s="11" customFormat="1" ht="25.9" customHeight="1">
      <c r="B159" s="120"/>
      <c r="D159" s="121" t="s">
        <v>77</v>
      </c>
      <c r="E159" s="122" t="s">
        <v>666</v>
      </c>
      <c r="F159" s="122" t="s">
        <v>1</v>
      </c>
      <c r="I159" s="123"/>
      <c r="J159" s="124">
        <f>BK159</f>
        <v>0</v>
      </c>
      <c r="L159" s="120"/>
      <c r="M159" s="125"/>
      <c r="P159" s="126">
        <v>0</v>
      </c>
      <c r="R159" s="126">
        <v>0</v>
      </c>
      <c r="T159" s="127">
        <v>0</v>
      </c>
      <c r="AR159" s="121" t="s">
        <v>86</v>
      </c>
      <c r="AT159" s="128" t="s">
        <v>77</v>
      </c>
      <c r="AU159" s="128" t="s">
        <v>78</v>
      </c>
      <c r="AY159" s="121" t="s">
        <v>150</v>
      </c>
      <c r="BK159" s="129">
        <v>0</v>
      </c>
    </row>
    <row r="160" spans="2:65" s="11" customFormat="1" ht="25.9" customHeight="1">
      <c r="B160" s="120"/>
      <c r="D160" s="121" t="s">
        <v>77</v>
      </c>
      <c r="E160" s="122" t="s">
        <v>674</v>
      </c>
      <c r="F160" s="122" t="s">
        <v>647</v>
      </c>
      <c r="I160" s="123"/>
      <c r="J160" s="124">
        <f>BK160</f>
        <v>0</v>
      </c>
      <c r="L160" s="120"/>
      <c r="M160" s="125"/>
      <c r="P160" s="126">
        <f>P161</f>
        <v>0</v>
      </c>
      <c r="R160" s="126">
        <f>R161</f>
        <v>0</v>
      </c>
      <c r="T160" s="127">
        <f>T161</f>
        <v>0</v>
      </c>
      <c r="AR160" s="121" t="s">
        <v>86</v>
      </c>
      <c r="AT160" s="128" t="s">
        <v>77</v>
      </c>
      <c r="AU160" s="128" t="s">
        <v>78</v>
      </c>
      <c r="AY160" s="121" t="s">
        <v>150</v>
      </c>
      <c r="BK160" s="129">
        <f>BK161</f>
        <v>0</v>
      </c>
    </row>
    <row r="161" spans="2:65" s="1" customFormat="1" ht="16.5" customHeight="1">
      <c r="B161" s="31"/>
      <c r="C161" s="132" t="s">
        <v>78</v>
      </c>
      <c r="D161" s="132" t="s">
        <v>153</v>
      </c>
      <c r="E161" s="133" t="s">
        <v>756</v>
      </c>
      <c r="F161" s="134" t="s">
        <v>649</v>
      </c>
      <c r="G161" s="135" t="s">
        <v>391</v>
      </c>
      <c r="H161" s="136">
        <v>8</v>
      </c>
      <c r="I161" s="137"/>
      <c r="J161" s="138">
        <f>ROUND(I161*H161,2)</f>
        <v>0</v>
      </c>
      <c r="K161" s="139"/>
      <c r="L161" s="31"/>
      <c r="M161" s="140" t="s">
        <v>1</v>
      </c>
      <c r="N161" s="141" t="s">
        <v>43</v>
      </c>
      <c r="P161" s="142">
        <f>O161*H161</f>
        <v>0</v>
      </c>
      <c r="Q161" s="142">
        <v>0</v>
      </c>
      <c r="R161" s="142">
        <f>Q161*H161</f>
        <v>0</v>
      </c>
      <c r="S161" s="142">
        <v>0</v>
      </c>
      <c r="T161" s="143">
        <f>S161*H161</f>
        <v>0</v>
      </c>
      <c r="AR161" s="144" t="s">
        <v>157</v>
      </c>
      <c r="AT161" s="144" t="s">
        <v>153</v>
      </c>
      <c r="AU161" s="144" t="s">
        <v>86</v>
      </c>
      <c r="AY161" s="16" t="s">
        <v>150</v>
      </c>
      <c r="BE161" s="145">
        <f>IF(N161="základní",J161,0)</f>
        <v>0</v>
      </c>
      <c r="BF161" s="145">
        <f>IF(N161="snížená",J161,0)</f>
        <v>0</v>
      </c>
      <c r="BG161" s="145">
        <f>IF(N161="zákl. přenesená",J161,0)</f>
        <v>0</v>
      </c>
      <c r="BH161" s="145">
        <f>IF(N161="sníž. přenesená",J161,0)</f>
        <v>0</v>
      </c>
      <c r="BI161" s="145">
        <f>IF(N161="nulová",J161,0)</f>
        <v>0</v>
      </c>
      <c r="BJ161" s="16" t="s">
        <v>86</v>
      </c>
      <c r="BK161" s="145">
        <f>ROUND(I161*H161,2)</f>
        <v>0</v>
      </c>
      <c r="BL161" s="16" t="s">
        <v>157</v>
      </c>
      <c r="BM161" s="144" t="s">
        <v>431</v>
      </c>
    </row>
    <row r="162" spans="2:65" s="11" customFormat="1" ht="25.9" customHeight="1">
      <c r="B162" s="120"/>
      <c r="D162" s="121" t="s">
        <v>77</v>
      </c>
      <c r="E162" s="122" t="s">
        <v>691</v>
      </c>
      <c r="F162" s="122" t="s">
        <v>692</v>
      </c>
      <c r="I162" s="123"/>
      <c r="J162" s="124">
        <f>BK162</f>
        <v>0</v>
      </c>
      <c r="L162" s="120"/>
      <c r="M162" s="125"/>
      <c r="P162" s="126">
        <f>SUM(P163:P166)</f>
        <v>0</v>
      </c>
      <c r="R162" s="126">
        <f>SUM(R163:R166)</f>
        <v>0</v>
      </c>
      <c r="T162" s="127">
        <f>SUM(T163:T166)</f>
        <v>0</v>
      </c>
      <c r="AR162" s="121" t="s">
        <v>86</v>
      </c>
      <c r="AT162" s="128" t="s">
        <v>77</v>
      </c>
      <c r="AU162" s="128" t="s">
        <v>78</v>
      </c>
      <c r="AY162" s="121" t="s">
        <v>150</v>
      </c>
      <c r="BK162" s="129">
        <f>SUM(BK163:BK166)</f>
        <v>0</v>
      </c>
    </row>
    <row r="163" spans="2:65" s="1" customFormat="1" ht="37.9" customHeight="1">
      <c r="B163" s="31"/>
      <c r="C163" s="132" t="s">
        <v>78</v>
      </c>
      <c r="D163" s="132" t="s">
        <v>153</v>
      </c>
      <c r="E163" s="133" t="s">
        <v>757</v>
      </c>
      <c r="F163" s="134" t="s">
        <v>758</v>
      </c>
      <c r="G163" s="135" t="s">
        <v>695</v>
      </c>
      <c r="H163" s="136">
        <v>8</v>
      </c>
      <c r="I163" s="137"/>
      <c r="J163" s="138">
        <f>ROUND(I163*H163,2)</f>
        <v>0</v>
      </c>
      <c r="K163" s="139"/>
      <c r="L163" s="31"/>
      <c r="M163" s="140" t="s">
        <v>1</v>
      </c>
      <c r="N163" s="141" t="s">
        <v>43</v>
      </c>
      <c r="P163" s="142">
        <f>O163*H163</f>
        <v>0</v>
      </c>
      <c r="Q163" s="142">
        <v>0</v>
      </c>
      <c r="R163" s="142">
        <f>Q163*H163</f>
        <v>0</v>
      </c>
      <c r="S163" s="142">
        <v>0</v>
      </c>
      <c r="T163" s="143">
        <f>S163*H163</f>
        <v>0</v>
      </c>
      <c r="AR163" s="144" t="s">
        <v>157</v>
      </c>
      <c r="AT163" s="144" t="s">
        <v>153</v>
      </c>
      <c r="AU163" s="144" t="s">
        <v>86</v>
      </c>
      <c r="AY163" s="16" t="s">
        <v>150</v>
      </c>
      <c r="BE163" s="145">
        <f>IF(N163="základní",J163,0)</f>
        <v>0</v>
      </c>
      <c r="BF163" s="145">
        <f>IF(N163="snížená",J163,0)</f>
        <v>0</v>
      </c>
      <c r="BG163" s="145">
        <f>IF(N163="zákl. přenesená",J163,0)</f>
        <v>0</v>
      </c>
      <c r="BH163" s="145">
        <f>IF(N163="sníž. přenesená",J163,0)</f>
        <v>0</v>
      </c>
      <c r="BI163" s="145">
        <f>IF(N163="nulová",J163,0)</f>
        <v>0</v>
      </c>
      <c r="BJ163" s="16" t="s">
        <v>86</v>
      </c>
      <c r="BK163" s="145">
        <f>ROUND(I163*H163,2)</f>
        <v>0</v>
      </c>
      <c r="BL163" s="16" t="s">
        <v>157</v>
      </c>
      <c r="BM163" s="144" t="s">
        <v>439</v>
      </c>
    </row>
    <row r="164" spans="2:65" s="1" customFormat="1" ht="37.9" customHeight="1">
      <c r="B164" s="31"/>
      <c r="C164" s="132" t="s">
        <v>78</v>
      </c>
      <c r="D164" s="132" t="s">
        <v>153</v>
      </c>
      <c r="E164" s="133" t="s">
        <v>759</v>
      </c>
      <c r="F164" s="134" t="s">
        <v>760</v>
      </c>
      <c r="G164" s="135" t="s">
        <v>695</v>
      </c>
      <c r="H164" s="136">
        <v>8</v>
      </c>
      <c r="I164" s="137"/>
      <c r="J164" s="138">
        <f>ROUND(I164*H164,2)</f>
        <v>0</v>
      </c>
      <c r="K164" s="139"/>
      <c r="L164" s="31"/>
      <c r="M164" s="140" t="s">
        <v>1</v>
      </c>
      <c r="N164" s="141" t="s">
        <v>43</v>
      </c>
      <c r="P164" s="142">
        <f>O164*H164</f>
        <v>0</v>
      </c>
      <c r="Q164" s="142">
        <v>0</v>
      </c>
      <c r="R164" s="142">
        <f>Q164*H164</f>
        <v>0</v>
      </c>
      <c r="S164" s="142">
        <v>0</v>
      </c>
      <c r="T164" s="143">
        <f>S164*H164</f>
        <v>0</v>
      </c>
      <c r="AR164" s="144" t="s">
        <v>157</v>
      </c>
      <c r="AT164" s="144" t="s">
        <v>153</v>
      </c>
      <c r="AU164" s="144" t="s">
        <v>86</v>
      </c>
      <c r="AY164" s="16" t="s">
        <v>150</v>
      </c>
      <c r="BE164" s="145">
        <f>IF(N164="základní",J164,0)</f>
        <v>0</v>
      </c>
      <c r="BF164" s="145">
        <f>IF(N164="snížená",J164,0)</f>
        <v>0</v>
      </c>
      <c r="BG164" s="145">
        <f>IF(N164="zákl. přenesená",J164,0)</f>
        <v>0</v>
      </c>
      <c r="BH164" s="145">
        <f>IF(N164="sníž. přenesená",J164,0)</f>
        <v>0</v>
      </c>
      <c r="BI164" s="145">
        <f>IF(N164="nulová",J164,0)</f>
        <v>0</v>
      </c>
      <c r="BJ164" s="16" t="s">
        <v>86</v>
      </c>
      <c r="BK164" s="145">
        <f>ROUND(I164*H164,2)</f>
        <v>0</v>
      </c>
      <c r="BL164" s="16" t="s">
        <v>157</v>
      </c>
      <c r="BM164" s="144" t="s">
        <v>448</v>
      </c>
    </row>
    <row r="165" spans="2:65" s="1" customFormat="1" ht="33" customHeight="1">
      <c r="B165" s="31"/>
      <c r="C165" s="132" t="s">
        <v>78</v>
      </c>
      <c r="D165" s="132" t="s">
        <v>153</v>
      </c>
      <c r="E165" s="133" t="s">
        <v>761</v>
      </c>
      <c r="F165" s="134" t="s">
        <v>762</v>
      </c>
      <c r="G165" s="135" t="s">
        <v>695</v>
      </c>
      <c r="H165" s="136">
        <v>2</v>
      </c>
      <c r="I165" s="137"/>
      <c r="J165" s="138">
        <f>ROUND(I165*H165,2)</f>
        <v>0</v>
      </c>
      <c r="K165" s="139"/>
      <c r="L165" s="31"/>
      <c r="M165" s="140" t="s">
        <v>1</v>
      </c>
      <c r="N165" s="141" t="s">
        <v>43</v>
      </c>
      <c r="P165" s="142">
        <f>O165*H165</f>
        <v>0</v>
      </c>
      <c r="Q165" s="142">
        <v>0</v>
      </c>
      <c r="R165" s="142">
        <f>Q165*H165</f>
        <v>0</v>
      </c>
      <c r="S165" s="142">
        <v>0</v>
      </c>
      <c r="T165" s="143">
        <f>S165*H165</f>
        <v>0</v>
      </c>
      <c r="AR165" s="144" t="s">
        <v>157</v>
      </c>
      <c r="AT165" s="144" t="s">
        <v>153</v>
      </c>
      <c r="AU165" s="144" t="s">
        <v>86</v>
      </c>
      <c r="AY165" s="16" t="s">
        <v>150</v>
      </c>
      <c r="BE165" s="145">
        <f>IF(N165="základní",J165,0)</f>
        <v>0</v>
      </c>
      <c r="BF165" s="145">
        <f>IF(N165="snížená",J165,0)</f>
        <v>0</v>
      </c>
      <c r="BG165" s="145">
        <f>IF(N165="zákl. přenesená",J165,0)</f>
        <v>0</v>
      </c>
      <c r="BH165" s="145">
        <f>IF(N165="sníž. přenesená",J165,0)</f>
        <v>0</v>
      </c>
      <c r="BI165" s="145">
        <f>IF(N165="nulová",J165,0)</f>
        <v>0</v>
      </c>
      <c r="BJ165" s="16" t="s">
        <v>86</v>
      </c>
      <c r="BK165" s="145">
        <f>ROUND(I165*H165,2)</f>
        <v>0</v>
      </c>
      <c r="BL165" s="16" t="s">
        <v>157</v>
      </c>
      <c r="BM165" s="144" t="s">
        <v>458</v>
      </c>
    </row>
    <row r="166" spans="2:65" s="1" customFormat="1" ht="16.5" customHeight="1">
      <c r="B166" s="31"/>
      <c r="C166" s="132" t="s">
        <v>78</v>
      </c>
      <c r="D166" s="132" t="s">
        <v>153</v>
      </c>
      <c r="E166" s="133" t="s">
        <v>763</v>
      </c>
      <c r="F166" s="134" t="s">
        <v>698</v>
      </c>
      <c r="G166" s="135" t="s">
        <v>176</v>
      </c>
      <c r="H166" s="136">
        <v>0.3</v>
      </c>
      <c r="I166" s="137"/>
      <c r="J166" s="138">
        <f>ROUND(I166*H166,2)</f>
        <v>0</v>
      </c>
      <c r="K166" s="139"/>
      <c r="L166" s="31"/>
      <c r="M166" s="140" t="s">
        <v>1</v>
      </c>
      <c r="N166" s="141" t="s">
        <v>43</v>
      </c>
      <c r="P166" s="142">
        <f>O166*H166</f>
        <v>0</v>
      </c>
      <c r="Q166" s="142">
        <v>0</v>
      </c>
      <c r="R166" s="142">
        <f>Q166*H166</f>
        <v>0</v>
      </c>
      <c r="S166" s="142">
        <v>0</v>
      </c>
      <c r="T166" s="143">
        <f>S166*H166</f>
        <v>0</v>
      </c>
      <c r="AR166" s="144" t="s">
        <v>157</v>
      </c>
      <c r="AT166" s="144" t="s">
        <v>153</v>
      </c>
      <c r="AU166" s="144" t="s">
        <v>86</v>
      </c>
      <c r="AY166" s="16" t="s">
        <v>150</v>
      </c>
      <c r="BE166" s="145">
        <f>IF(N166="základní",J166,0)</f>
        <v>0</v>
      </c>
      <c r="BF166" s="145">
        <f>IF(N166="snížená",J166,0)</f>
        <v>0</v>
      </c>
      <c r="BG166" s="145">
        <f>IF(N166="zákl. přenesená",J166,0)</f>
        <v>0</v>
      </c>
      <c r="BH166" s="145">
        <f>IF(N166="sníž. přenesená",J166,0)</f>
        <v>0</v>
      </c>
      <c r="BI166" s="145">
        <f>IF(N166="nulová",J166,0)</f>
        <v>0</v>
      </c>
      <c r="BJ166" s="16" t="s">
        <v>86</v>
      </c>
      <c r="BK166" s="145">
        <f>ROUND(I166*H166,2)</f>
        <v>0</v>
      </c>
      <c r="BL166" s="16" t="s">
        <v>157</v>
      </c>
      <c r="BM166" s="144" t="s">
        <v>469</v>
      </c>
    </row>
    <row r="167" spans="2:65" s="11" customFormat="1" ht="25.9" customHeight="1">
      <c r="B167" s="120"/>
      <c r="D167" s="121" t="s">
        <v>77</v>
      </c>
      <c r="E167" s="122" t="s">
        <v>575</v>
      </c>
      <c r="F167" s="122" t="s">
        <v>576</v>
      </c>
      <c r="I167" s="123"/>
      <c r="J167" s="124">
        <f>BK167</f>
        <v>0</v>
      </c>
      <c r="L167" s="120"/>
      <c r="M167" s="125"/>
      <c r="P167" s="126">
        <f>SUM(P168:P170)</f>
        <v>0</v>
      </c>
      <c r="R167" s="126">
        <f>SUM(R168:R170)</f>
        <v>0</v>
      </c>
      <c r="T167" s="127">
        <f>SUM(T168:T170)</f>
        <v>0</v>
      </c>
      <c r="AR167" s="121" t="s">
        <v>86</v>
      </c>
      <c r="AT167" s="128" t="s">
        <v>77</v>
      </c>
      <c r="AU167" s="128" t="s">
        <v>78</v>
      </c>
      <c r="AY167" s="121" t="s">
        <v>150</v>
      </c>
      <c r="BK167" s="129">
        <f>SUM(BK168:BK170)</f>
        <v>0</v>
      </c>
    </row>
    <row r="168" spans="2:65" s="1" customFormat="1" ht="24.2" customHeight="1">
      <c r="B168" s="31"/>
      <c r="C168" s="132" t="s">
        <v>78</v>
      </c>
      <c r="D168" s="132" t="s">
        <v>153</v>
      </c>
      <c r="E168" s="133" t="s">
        <v>764</v>
      </c>
      <c r="F168" s="134" t="s">
        <v>578</v>
      </c>
      <c r="G168" s="135" t="s">
        <v>579</v>
      </c>
      <c r="H168" s="136">
        <v>0.3</v>
      </c>
      <c r="I168" s="137"/>
      <c r="J168" s="138">
        <f>ROUND(I168*H168,2)</f>
        <v>0</v>
      </c>
      <c r="K168" s="139"/>
      <c r="L168" s="31"/>
      <c r="M168" s="140" t="s">
        <v>1</v>
      </c>
      <c r="N168" s="141" t="s">
        <v>43</v>
      </c>
      <c r="P168" s="142">
        <f>O168*H168</f>
        <v>0</v>
      </c>
      <c r="Q168" s="142">
        <v>0</v>
      </c>
      <c r="R168" s="142">
        <f>Q168*H168</f>
        <v>0</v>
      </c>
      <c r="S168" s="142">
        <v>0</v>
      </c>
      <c r="T168" s="143">
        <f>S168*H168</f>
        <v>0</v>
      </c>
      <c r="AR168" s="144" t="s">
        <v>157</v>
      </c>
      <c r="AT168" s="144" t="s">
        <v>153</v>
      </c>
      <c r="AU168" s="144" t="s">
        <v>86</v>
      </c>
      <c r="AY168" s="16" t="s">
        <v>150</v>
      </c>
      <c r="BE168" s="145">
        <f>IF(N168="základní",J168,0)</f>
        <v>0</v>
      </c>
      <c r="BF168" s="145">
        <f>IF(N168="snížená",J168,0)</f>
        <v>0</v>
      </c>
      <c r="BG168" s="145">
        <f>IF(N168="zákl. přenesená",J168,0)</f>
        <v>0</v>
      </c>
      <c r="BH168" s="145">
        <f>IF(N168="sníž. přenesená",J168,0)</f>
        <v>0</v>
      </c>
      <c r="BI168" s="145">
        <f>IF(N168="nulová",J168,0)</f>
        <v>0</v>
      </c>
      <c r="BJ168" s="16" t="s">
        <v>86</v>
      </c>
      <c r="BK168" s="145">
        <f>ROUND(I168*H168,2)</f>
        <v>0</v>
      </c>
      <c r="BL168" s="16" t="s">
        <v>157</v>
      </c>
      <c r="BM168" s="144" t="s">
        <v>477</v>
      </c>
    </row>
    <row r="169" spans="2:65" s="1" customFormat="1" ht="24.2" customHeight="1">
      <c r="B169" s="31"/>
      <c r="C169" s="132" t="s">
        <v>78</v>
      </c>
      <c r="D169" s="132" t="s">
        <v>153</v>
      </c>
      <c r="E169" s="133" t="s">
        <v>765</v>
      </c>
      <c r="F169" s="134" t="s">
        <v>319</v>
      </c>
      <c r="G169" s="135" t="s">
        <v>579</v>
      </c>
      <c r="H169" s="136">
        <v>3</v>
      </c>
      <c r="I169" s="137"/>
      <c r="J169" s="138">
        <f>ROUND(I169*H169,2)</f>
        <v>0</v>
      </c>
      <c r="K169" s="139"/>
      <c r="L169" s="31"/>
      <c r="M169" s="140" t="s">
        <v>1</v>
      </c>
      <c r="N169" s="141" t="s">
        <v>43</v>
      </c>
      <c r="P169" s="142">
        <f>O169*H169</f>
        <v>0</v>
      </c>
      <c r="Q169" s="142">
        <v>0</v>
      </c>
      <c r="R169" s="142">
        <f>Q169*H169</f>
        <v>0</v>
      </c>
      <c r="S169" s="142">
        <v>0</v>
      </c>
      <c r="T169" s="143">
        <f>S169*H169</f>
        <v>0</v>
      </c>
      <c r="AR169" s="144" t="s">
        <v>157</v>
      </c>
      <c r="AT169" s="144" t="s">
        <v>153</v>
      </c>
      <c r="AU169" s="144" t="s">
        <v>86</v>
      </c>
      <c r="AY169" s="16" t="s">
        <v>150</v>
      </c>
      <c r="BE169" s="145">
        <f>IF(N169="základní",J169,0)</f>
        <v>0</v>
      </c>
      <c r="BF169" s="145">
        <f>IF(N169="snížená",J169,0)</f>
        <v>0</v>
      </c>
      <c r="BG169" s="145">
        <f>IF(N169="zákl. přenesená",J169,0)</f>
        <v>0</v>
      </c>
      <c r="BH169" s="145">
        <f>IF(N169="sníž. přenesená",J169,0)</f>
        <v>0</v>
      </c>
      <c r="BI169" s="145">
        <f>IF(N169="nulová",J169,0)</f>
        <v>0</v>
      </c>
      <c r="BJ169" s="16" t="s">
        <v>86</v>
      </c>
      <c r="BK169" s="145">
        <f>ROUND(I169*H169,2)</f>
        <v>0</v>
      </c>
      <c r="BL169" s="16" t="s">
        <v>157</v>
      </c>
      <c r="BM169" s="144" t="s">
        <v>490</v>
      </c>
    </row>
    <row r="170" spans="2:65" s="1" customFormat="1" ht="33" customHeight="1">
      <c r="B170" s="31"/>
      <c r="C170" s="132" t="s">
        <v>78</v>
      </c>
      <c r="D170" s="132" t="s">
        <v>153</v>
      </c>
      <c r="E170" s="133" t="s">
        <v>766</v>
      </c>
      <c r="F170" s="134" t="s">
        <v>323</v>
      </c>
      <c r="G170" s="135" t="s">
        <v>579</v>
      </c>
      <c r="H170" s="136">
        <v>0.3</v>
      </c>
      <c r="I170" s="137"/>
      <c r="J170" s="138">
        <f>ROUND(I170*H170,2)</f>
        <v>0</v>
      </c>
      <c r="K170" s="139"/>
      <c r="L170" s="31"/>
      <c r="M170" s="140" t="s">
        <v>1</v>
      </c>
      <c r="N170" s="141" t="s">
        <v>43</v>
      </c>
      <c r="P170" s="142">
        <f>O170*H170</f>
        <v>0</v>
      </c>
      <c r="Q170" s="142">
        <v>0</v>
      </c>
      <c r="R170" s="142">
        <f>Q170*H170</f>
        <v>0</v>
      </c>
      <c r="S170" s="142">
        <v>0</v>
      </c>
      <c r="T170" s="143">
        <f>S170*H170</f>
        <v>0</v>
      </c>
      <c r="AR170" s="144" t="s">
        <v>157</v>
      </c>
      <c r="AT170" s="144" t="s">
        <v>153</v>
      </c>
      <c r="AU170" s="144" t="s">
        <v>86</v>
      </c>
      <c r="AY170" s="16" t="s">
        <v>150</v>
      </c>
      <c r="BE170" s="145">
        <f>IF(N170="základní",J170,0)</f>
        <v>0</v>
      </c>
      <c r="BF170" s="145">
        <f>IF(N170="snížená",J170,0)</f>
        <v>0</v>
      </c>
      <c r="BG170" s="145">
        <f>IF(N170="zákl. přenesená",J170,0)</f>
        <v>0</v>
      </c>
      <c r="BH170" s="145">
        <f>IF(N170="sníž. přenesená",J170,0)</f>
        <v>0</v>
      </c>
      <c r="BI170" s="145">
        <f>IF(N170="nulová",J170,0)</f>
        <v>0</v>
      </c>
      <c r="BJ170" s="16" t="s">
        <v>86</v>
      </c>
      <c r="BK170" s="145">
        <f>ROUND(I170*H170,2)</f>
        <v>0</v>
      </c>
      <c r="BL170" s="16" t="s">
        <v>157</v>
      </c>
      <c r="BM170" s="144" t="s">
        <v>502</v>
      </c>
    </row>
    <row r="171" spans="2:65" s="11" customFormat="1" ht="25.9" customHeight="1">
      <c r="B171" s="120"/>
      <c r="D171" s="121" t="s">
        <v>77</v>
      </c>
      <c r="E171" s="122" t="s">
        <v>585</v>
      </c>
      <c r="F171" s="122" t="s">
        <v>667</v>
      </c>
      <c r="I171" s="123"/>
      <c r="J171" s="124">
        <f>BK171</f>
        <v>0</v>
      </c>
      <c r="L171" s="120"/>
      <c r="M171" s="125"/>
      <c r="P171" s="126">
        <f>SUM(P172:P175)</f>
        <v>0</v>
      </c>
      <c r="R171" s="126">
        <f>SUM(R172:R175)</f>
        <v>0</v>
      </c>
      <c r="T171" s="127">
        <f>SUM(T172:T175)</f>
        <v>0</v>
      </c>
      <c r="AR171" s="121" t="s">
        <v>86</v>
      </c>
      <c r="AT171" s="128" t="s">
        <v>77</v>
      </c>
      <c r="AU171" s="128" t="s">
        <v>78</v>
      </c>
      <c r="AY171" s="121" t="s">
        <v>150</v>
      </c>
      <c r="BK171" s="129">
        <f>SUM(BK172:BK175)</f>
        <v>0</v>
      </c>
    </row>
    <row r="172" spans="2:65" s="1" customFormat="1" ht="16.5" customHeight="1">
      <c r="B172" s="31"/>
      <c r="C172" s="132" t="s">
        <v>78</v>
      </c>
      <c r="D172" s="132" t="s">
        <v>153</v>
      </c>
      <c r="E172" s="133" t="s">
        <v>767</v>
      </c>
      <c r="F172" s="134" t="s">
        <v>768</v>
      </c>
      <c r="G172" s="135" t="s">
        <v>543</v>
      </c>
      <c r="H172" s="136">
        <v>2</v>
      </c>
      <c r="I172" s="137"/>
      <c r="J172" s="138">
        <f>ROUND(I172*H172,2)</f>
        <v>0</v>
      </c>
      <c r="K172" s="139"/>
      <c r="L172" s="31"/>
      <c r="M172" s="140" t="s">
        <v>1</v>
      </c>
      <c r="N172" s="141" t="s">
        <v>43</v>
      </c>
      <c r="P172" s="142">
        <f>O172*H172</f>
        <v>0</v>
      </c>
      <c r="Q172" s="142">
        <v>0</v>
      </c>
      <c r="R172" s="142">
        <f>Q172*H172</f>
        <v>0</v>
      </c>
      <c r="S172" s="142">
        <v>0</v>
      </c>
      <c r="T172" s="143">
        <f>S172*H172</f>
        <v>0</v>
      </c>
      <c r="AR172" s="144" t="s">
        <v>157</v>
      </c>
      <c r="AT172" s="144" t="s">
        <v>153</v>
      </c>
      <c r="AU172" s="144" t="s">
        <v>86</v>
      </c>
      <c r="AY172" s="16" t="s">
        <v>150</v>
      </c>
      <c r="BE172" s="145">
        <f>IF(N172="základní",J172,0)</f>
        <v>0</v>
      </c>
      <c r="BF172" s="145">
        <f>IF(N172="snížená",J172,0)</f>
        <v>0</v>
      </c>
      <c r="BG172" s="145">
        <f>IF(N172="zákl. přenesená",J172,0)</f>
        <v>0</v>
      </c>
      <c r="BH172" s="145">
        <f>IF(N172="sníž. přenesená",J172,0)</f>
        <v>0</v>
      </c>
      <c r="BI172" s="145">
        <f>IF(N172="nulová",J172,0)</f>
        <v>0</v>
      </c>
      <c r="BJ172" s="16" t="s">
        <v>86</v>
      </c>
      <c r="BK172" s="145">
        <f>ROUND(I172*H172,2)</f>
        <v>0</v>
      </c>
      <c r="BL172" s="16" t="s">
        <v>157</v>
      </c>
      <c r="BM172" s="144" t="s">
        <v>514</v>
      </c>
    </row>
    <row r="173" spans="2:65" s="1" customFormat="1" ht="16.5" customHeight="1">
      <c r="B173" s="31"/>
      <c r="C173" s="132" t="s">
        <v>78</v>
      </c>
      <c r="D173" s="132" t="s">
        <v>153</v>
      </c>
      <c r="E173" s="133" t="s">
        <v>769</v>
      </c>
      <c r="F173" s="134" t="s">
        <v>770</v>
      </c>
      <c r="G173" s="135" t="s">
        <v>543</v>
      </c>
      <c r="H173" s="136">
        <v>2</v>
      </c>
      <c r="I173" s="137"/>
      <c r="J173" s="138">
        <f>ROUND(I173*H173,2)</f>
        <v>0</v>
      </c>
      <c r="K173" s="139"/>
      <c r="L173" s="31"/>
      <c r="M173" s="140" t="s">
        <v>1</v>
      </c>
      <c r="N173" s="141" t="s">
        <v>43</v>
      </c>
      <c r="P173" s="142">
        <f>O173*H173</f>
        <v>0</v>
      </c>
      <c r="Q173" s="142">
        <v>0</v>
      </c>
      <c r="R173" s="142">
        <f>Q173*H173</f>
        <v>0</v>
      </c>
      <c r="S173" s="142">
        <v>0</v>
      </c>
      <c r="T173" s="143">
        <f>S173*H173</f>
        <v>0</v>
      </c>
      <c r="AR173" s="144" t="s">
        <v>157</v>
      </c>
      <c r="AT173" s="144" t="s">
        <v>153</v>
      </c>
      <c r="AU173" s="144" t="s">
        <v>86</v>
      </c>
      <c r="AY173" s="16" t="s">
        <v>150</v>
      </c>
      <c r="BE173" s="145">
        <f>IF(N173="základní",J173,0)</f>
        <v>0</v>
      </c>
      <c r="BF173" s="145">
        <f>IF(N173="snížená",J173,0)</f>
        <v>0</v>
      </c>
      <c r="BG173" s="145">
        <f>IF(N173="zákl. přenesená",J173,0)</f>
        <v>0</v>
      </c>
      <c r="BH173" s="145">
        <f>IF(N173="sníž. přenesená",J173,0)</f>
        <v>0</v>
      </c>
      <c r="BI173" s="145">
        <f>IF(N173="nulová",J173,0)</f>
        <v>0</v>
      </c>
      <c r="BJ173" s="16" t="s">
        <v>86</v>
      </c>
      <c r="BK173" s="145">
        <f>ROUND(I173*H173,2)</f>
        <v>0</v>
      </c>
      <c r="BL173" s="16" t="s">
        <v>157</v>
      </c>
      <c r="BM173" s="144" t="s">
        <v>771</v>
      </c>
    </row>
    <row r="174" spans="2:65" s="1" customFormat="1" ht="16.5" customHeight="1">
      <c r="B174" s="31"/>
      <c r="C174" s="132" t="s">
        <v>78</v>
      </c>
      <c r="D174" s="132" t="s">
        <v>153</v>
      </c>
      <c r="E174" s="133" t="s">
        <v>772</v>
      </c>
      <c r="F174" s="134" t="s">
        <v>773</v>
      </c>
      <c r="G174" s="135" t="s">
        <v>543</v>
      </c>
      <c r="H174" s="136">
        <v>2</v>
      </c>
      <c r="I174" s="137"/>
      <c r="J174" s="138">
        <f>ROUND(I174*H174,2)</f>
        <v>0</v>
      </c>
      <c r="K174" s="139"/>
      <c r="L174" s="31"/>
      <c r="M174" s="140" t="s">
        <v>1</v>
      </c>
      <c r="N174" s="141" t="s">
        <v>43</v>
      </c>
      <c r="P174" s="142">
        <f>O174*H174</f>
        <v>0</v>
      </c>
      <c r="Q174" s="142">
        <v>0</v>
      </c>
      <c r="R174" s="142">
        <f>Q174*H174</f>
        <v>0</v>
      </c>
      <c r="S174" s="142">
        <v>0</v>
      </c>
      <c r="T174" s="143">
        <f>S174*H174</f>
        <v>0</v>
      </c>
      <c r="AR174" s="144" t="s">
        <v>157</v>
      </c>
      <c r="AT174" s="144" t="s">
        <v>153</v>
      </c>
      <c r="AU174" s="144" t="s">
        <v>86</v>
      </c>
      <c r="AY174" s="16" t="s">
        <v>150</v>
      </c>
      <c r="BE174" s="145">
        <f>IF(N174="základní",J174,0)</f>
        <v>0</v>
      </c>
      <c r="BF174" s="145">
        <f>IF(N174="snížená",J174,0)</f>
        <v>0</v>
      </c>
      <c r="BG174" s="145">
        <f>IF(N174="zákl. přenesená",J174,0)</f>
        <v>0</v>
      </c>
      <c r="BH174" s="145">
        <f>IF(N174="sníž. přenesená",J174,0)</f>
        <v>0</v>
      </c>
      <c r="BI174" s="145">
        <f>IF(N174="nulová",J174,0)</f>
        <v>0</v>
      </c>
      <c r="BJ174" s="16" t="s">
        <v>86</v>
      </c>
      <c r="BK174" s="145">
        <f>ROUND(I174*H174,2)</f>
        <v>0</v>
      </c>
      <c r="BL174" s="16" t="s">
        <v>157</v>
      </c>
      <c r="BM174" s="144" t="s">
        <v>774</v>
      </c>
    </row>
    <row r="175" spans="2:65" s="1" customFormat="1" ht="16.5" customHeight="1">
      <c r="B175" s="31"/>
      <c r="C175" s="132" t="s">
        <v>78</v>
      </c>
      <c r="D175" s="132" t="s">
        <v>153</v>
      </c>
      <c r="E175" s="133" t="s">
        <v>775</v>
      </c>
      <c r="F175" s="134" t="s">
        <v>776</v>
      </c>
      <c r="G175" s="135" t="s">
        <v>543</v>
      </c>
      <c r="H175" s="136">
        <v>2</v>
      </c>
      <c r="I175" s="137"/>
      <c r="J175" s="138">
        <f>ROUND(I175*H175,2)</f>
        <v>0</v>
      </c>
      <c r="K175" s="139"/>
      <c r="L175" s="31"/>
      <c r="M175" s="182" t="s">
        <v>1</v>
      </c>
      <c r="N175" s="183" t="s">
        <v>43</v>
      </c>
      <c r="O175" s="184"/>
      <c r="P175" s="185">
        <f>O175*H175</f>
        <v>0</v>
      </c>
      <c r="Q175" s="185">
        <v>0</v>
      </c>
      <c r="R175" s="185">
        <f>Q175*H175</f>
        <v>0</v>
      </c>
      <c r="S175" s="185">
        <v>0</v>
      </c>
      <c r="T175" s="186">
        <f>S175*H175</f>
        <v>0</v>
      </c>
      <c r="AR175" s="144" t="s">
        <v>157</v>
      </c>
      <c r="AT175" s="144" t="s">
        <v>153</v>
      </c>
      <c r="AU175" s="144" t="s">
        <v>86</v>
      </c>
      <c r="AY175" s="16" t="s">
        <v>150</v>
      </c>
      <c r="BE175" s="145">
        <f>IF(N175="základní",J175,0)</f>
        <v>0</v>
      </c>
      <c r="BF175" s="145">
        <f>IF(N175="snížená",J175,0)</f>
        <v>0</v>
      </c>
      <c r="BG175" s="145">
        <f>IF(N175="zákl. přenesená",J175,0)</f>
        <v>0</v>
      </c>
      <c r="BH175" s="145">
        <f>IF(N175="sníž. přenesená",J175,0)</f>
        <v>0</v>
      </c>
      <c r="BI175" s="145">
        <f>IF(N175="nulová",J175,0)</f>
        <v>0</v>
      </c>
      <c r="BJ175" s="16" t="s">
        <v>86</v>
      </c>
      <c r="BK175" s="145">
        <f>ROUND(I175*H175,2)</f>
        <v>0</v>
      </c>
      <c r="BL175" s="16" t="s">
        <v>157</v>
      </c>
      <c r="BM175" s="144" t="s">
        <v>777</v>
      </c>
    </row>
    <row r="176" spans="2:65" s="1" customFormat="1" ht="6.95" customHeight="1"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31"/>
    </row>
  </sheetData>
  <sheetProtection algorithmName="SHA-512" hashValue="Fm8CDxJ7kJk2NoRtYM8B1LwjXTb9H3cxYjJHCj22yUglL8nMD0rLmy645yXHDjyzLKpYdHejdJ7TwjjYRRgK+A==" saltValue="lSI3LL7sT63Y+89NeTzBt9ngbTm+QsAhBu0li/Y3jHhIsGsXQSlq5I25hx7g8WymOkrfzT+G5SXfcRltaFZolA==" spinCount="100000" sheet="1" objects="1" scenarios="1" formatColumns="0" formatRows="0" autoFilter="0"/>
  <autoFilter ref="C126:K175" xr:uid="{00000000-0009-0000-0000-000003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41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6" t="s">
        <v>97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88</v>
      </c>
    </row>
    <row r="4" spans="2:46" ht="24.95" customHeight="1">
      <c r="B4" s="19"/>
      <c r="D4" s="20" t="s">
        <v>107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5" t="str">
        <f>'Rekapitulace stavby'!K6</f>
        <v>Stavební úpravy č.p. 296, Chuchelna</v>
      </c>
      <c r="F7" s="226"/>
      <c r="G7" s="226"/>
      <c r="H7" s="226"/>
      <c r="L7" s="19"/>
    </row>
    <row r="8" spans="2:46" s="1" customFormat="1" ht="12" customHeight="1">
      <c r="B8" s="31"/>
      <c r="D8" s="26" t="s">
        <v>108</v>
      </c>
      <c r="L8" s="31"/>
    </row>
    <row r="9" spans="2:46" s="1" customFormat="1" ht="16.5" customHeight="1">
      <c r="B9" s="31"/>
      <c r="E9" s="187" t="s">
        <v>778</v>
      </c>
      <c r="F9" s="227"/>
      <c r="G9" s="227"/>
      <c r="H9" s="227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4. 4. 2023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>Obec Chuchelna</v>
      </c>
      <c r="I15" s="26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8" t="str">
        <f>'Rekapitulace stavby'!E14</f>
        <v>Vyplň údaj</v>
      </c>
      <c r="F18" s="209"/>
      <c r="G18" s="209"/>
      <c r="H18" s="209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tr">
        <f>IF('Rekapitulace stavby'!AN16="","",'Rekapitulace stavby'!AN16)</f>
        <v>11085631</v>
      </c>
      <c r="L20" s="31"/>
    </row>
    <row r="21" spans="2:12" s="1" customFormat="1" ht="18" customHeight="1">
      <c r="B21" s="31"/>
      <c r="E21" s="24" t="str">
        <f>IF('Rekapitulace stavby'!E17="","",'Rekapitulace stavby'!E17)</f>
        <v>Ing. arch. Vladimíra Jínová - PROJEKTOVÁNÍ STAVEB</v>
      </c>
      <c r="I21" s="26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34</v>
      </c>
      <c r="I23" s="26" t="s">
        <v>25</v>
      </c>
      <c r="J23" s="24" t="str">
        <f>IF('Rekapitulace stavby'!AN19="","",'Rekapitulace stavby'!AN19)</f>
        <v>76453201</v>
      </c>
      <c r="L23" s="31"/>
    </row>
    <row r="24" spans="2:12" s="1" customFormat="1" ht="18" customHeight="1">
      <c r="B24" s="31"/>
      <c r="E24" s="24" t="str">
        <f>IF('Rekapitulace stavby'!E20="","",'Rekapitulace stavby'!E20)</f>
        <v>Tomáš Hochman</v>
      </c>
      <c r="I24" s="26" t="s">
        <v>27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37</v>
      </c>
      <c r="L26" s="31"/>
    </row>
    <row r="27" spans="2:12" s="7" customFormat="1" ht="16.5" customHeight="1">
      <c r="B27" s="88"/>
      <c r="E27" s="214" t="s">
        <v>1</v>
      </c>
      <c r="F27" s="214"/>
      <c r="G27" s="214"/>
      <c r="H27" s="214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38</v>
      </c>
      <c r="J30" s="65">
        <f>ROUND(J119,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40</v>
      </c>
      <c r="I32" s="34" t="s">
        <v>39</v>
      </c>
      <c r="J32" s="34" t="s">
        <v>41</v>
      </c>
      <c r="L32" s="31"/>
    </row>
    <row r="33" spans="2:12" s="1" customFormat="1" ht="14.45" customHeight="1">
      <c r="B33" s="31"/>
      <c r="D33" s="54" t="s">
        <v>42</v>
      </c>
      <c r="E33" s="26" t="s">
        <v>43</v>
      </c>
      <c r="F33" s="90">
        <f>ROUND((SUM(BE119:BE140)),  2)</f>
        <v>0</v>
      </c>
      <c r="I33" s="91">
        <v>0.21</v>
      </c>
      <c r="J33" s="90">
        <f>ROUND(((SUM(BE119:BE140))*I33),  2)</f>
        <v>0</v>
      </c>
      <c r="L33" s="31"/>
    </row>
    <row r="34" spans="2:12" s="1" customFormat="1" ht="14.45" customHeight="1">
      <c r="B34" s="31"/>
      <c r="E34" s="26" t="s">
        <v>44</v>
      </c>
      <c r="F34" s="90">
        <f>ROUND((SUM(BF119:BF140)),  2)</f>
        <v>0</v>
      </c>
      <c r="I34" s="91">
        <v>0.15</v>
      </c>
      <c r="J34" s="90">
        <f>ROUND(((SUM(BF119:BF140))*I34),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90">
        <f>ROUND((SUM(BG119:BG140)),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90">
        <f>ROUND((SUM(BH119:BH140)),  2)</f>
        <v>0</v>
      </c>
      <c r="I36" s="91">
        <v>0.15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90">
        <f>ROUND((SUM(BI119:BI140)),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48</v>
      </c>
      <c r="E39" s="56"/>
      <c r="F39" s="56"/>
      <c r="G39" s="94" t="s">
        <v>49</v>
      </c>
      <c r="H39" s="95" t="s">
        <v>50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51</v>
      </c>
      <c r="E50" s="41"/>
      <c r="F50" s="41"/>
      <c r="G50" s="40" t="s">
        <v>52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53</v>
      </c>
      <c r="E61" s="33"/>
      <c r="F61" s="98" t="s">
        <v>54</v>
      </c>
      <c r="G61" s="42" t="s">
        <v>53</v>
      </c>
      <c r="H61" s="33"/>
      <c r="I61" s="33"/>
      <c r="J61" s="99" t="s">
        <v>54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55</v>
      </c>
      <c r="E65" s="41"/>
      <c r="F65" s="41"/>
      <c r="G65" s="40" t="s">
        <v>56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53</v>
      </c>
      <c r="E76" s="33"/>
      <c r="F76" s="98" t="s">
        <v>54</v>
      </c>
      <c r="G76" s="42" t="s">
        <v>53</v>
      </c>
      <c r="H76" s="33"/>
      <c r="I76" s="33"/>
      <c r="J76" s="99" t="s">
        <v>54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110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5" t="str">
        <f>E7</f>
        <v>Stavební úpravy č.p. 296, Chuchelna</v>
      </c>
      <c r="F85" s="226"/>
      <c r="G85" s="226"/>
      <c r="H85" s="226"/>
      <c r="L85" s="31"/>
    </row>
    <row r="86" spans="2:47" s="1" customFormat="1" ht="12" customHeight="1">
      <c r="B86" s="31"/>
      <c r="C86" s="26" t="s">
        <v>108</v>
      </c>
      <c r="L86" s="31"/>
    </row>
    <row r="87" spans="2:47" s="1" customFormat="1" ht="16.5" customHeight="1">
      <c r="B87" s="31"/>
      <c r="E87" s="187" t="str">
        <f>E9</f>
        <v>SO 04 - Vzduchotechnika</v>
      </c>
      <c r="F87" s="227"/>
      <c r="G87" s="227"/>
      <c r="H87" s="227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4. 4. 2023</v>
      </c>
      <c r="L89" s="31"/>
    </row>
    <row r="90" spans="2:47" s="1" customFormat="1" ht="6.95" customHeight="1">
      <c r="B90" s="31"/>
      <c r="L90" s="31"/>
    </row>
    <row r="91" spans="2:47" s="1" customFormat="1" ht="54.4" customHeight="1">
      <c r="B91" s="31"/>
      <c r="C91" s="26" t="s">
        <v>24</v>
      </c>
      <c r="F91" s="24" t="str">
        <f>E15</f>
        <v>Obec Chuchelna</v>
      </c>
      <c r="I91" s="26" t="s">
        <v>30</v>
      </c>
      <c r="J91" s="29" t="str">
        <f>E21</f>
        <v>Ing. arch. Vladimíra Jínová - PROJEKTOVÁNÍ STAVEB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26" t="s">
        <v>34</v>
      </c>
      <c r="J92" s="29" t="str">
        <f>E24</f>
        <v>Tomáš Hochman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111</v>
      </c>
      <c r="D94" s="92"/>
      <c r="E94" s="92"/>
      <c r="F94" s="92"/>
      <c r="G94" s="92"/>
      <c r="H94" s="92"/>
      <c r="I94" s="92"/>
      <c r="J94" s="101" t="s">
        <v>112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113</v>
      </c>
      <c r="J96" s="65">
        <f>J119</f>
        <v>0</v>
      </c>
      <c r="L96" s="31"/>
      <c r="AU96" s="16" t="s">
        <v>114</v>
      </c>
    </row>
    <row r="97" spans="2:12" s="8" customFormat="1" ht="24.95" customHeight="1">
      <c r="B97" s="103"/>
      <c r="D97" s="104" t="s">
        <v>779</v>
      </c>
      <c r="E97" s="105"/>
      <c r="F97" s="105"/>
      <c r="G97" s="105"/>
      <c r="H97" s="105"/>
      <c r="I97" s="105"/>
      <c r="J97" s="106">
        <f>J120</f>
        <v>0</v>
      </c>
      <c r="L97" s="103"/>
    </row>
    <row r="98" spans="2:12" s="8" customFormat="1" ht="24.95" customHeight="1">
      <c r="B98" s="103"/>
      <c r="D98" s="104" t="s">
        <v>780</v>
      </c>
      <c r="E98" s="105"/>
      <c r="F98" s="105"/>
      <c r="G98" s="105"/>
      <c r="H98" s="105"/>
      <c r="I98" s="105"/>
      <c r="J98" s="106">
        <f>J134</f>
        <v>0</v>
      </c>
      <c r="L98" s="103"/>
    </row>
    <row r="99" spans="2:12" s="8" customFormat="1" ht="24.95" customHeight="1">
      <c r="B99" s="103"/>
      <c r="D99" s="104" t="s">
        <v>781</v>
      </c>
      <c r="E99" s="105"/>
      <c r="F99" s="105"/>
      <c r="G99" s="105"/>
      <c r="H99" s="105"/>
      <c r="I99" s="105"/>
      <c r="J99" s="106">
        <f>J137</f>
        <v>0</v>
      </c>
      <c r="L99" s="103"/>
    </row>
    <row r="100" spans="2:12" s="1" customFormat="1" ht="21.75" customHeight="1">
      <c r="B100" s="31"/>
      <c r="L100" s="31"/>
    </row>
    <row r="101" spans="2:12" s="1" customFormat="1" ht="6.95" customHeight="1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31"/>
    </row>
    <row r="105" spans="2:12" s="1" customFormat="1" ht="6.95" customHeight="1">
      <c r="B105" s="45"/>
      <c r="C105" s="46"/>
      <c r="D105" s="46"/>
      <c r="E105" s="46"/>
      <c r="F105" s="46"/>
      <c r="G105" s="46"/>
      <c r="H105" s="46"/>
      <c r="I105" s="46"/>
      <c r="J105" s="46"/>
      <c r="K105" s="46"/>
      <c r="L105" s="31"/>
    </row>
    <row r="106" spans="2:12" s="1" customFormat="1" ht="24.95" customHeight="1">
      <c r="B106" s="31"/>
      <c r="C106" s="20" t="s">
        <v>135</v>
      </c>
      <c r="L106" s="31"/>
    </row>
    <row r="107" spans="2:12" s="1" customFormat="1" ht="6.95" customHeight="1">
      <c r="B107" s="31"/>
      <c r="L107" s="31"/>
    </row>
    <row r="108" spans="2:12" s="1" customFormat="1" ht="12" customHeight="1">
      <c r="B108" s="31"/>
      <c r="C108" s="26" t="s">
        <v>16</v>
      </c>
      <c r="L108" s="31"/>
    </row>
    <row r="109" spans="2:12" s="1" customFormat="1" ht="16.5" customHeight="1">
      <c r="B109" s="31"/>
      <c r="E109" s="225" t="str">
        <f>E7</f>
        <v>Stavební úpravy č.p. 296, Chuchelna</v>
      </c>
      <c r="F109" s="226"/>
      <c r="G109" s="226"/>
      <c r="H109" s="226"/>
      <c r="L109" s="31"/>
    </row>
    <row r="110" spans="2:12" s="1" customFormat="1" ht="12" customHeight="1">
      <c r="B110" s="31"/>
      <c r="C110" s="26" t="s">
        <v>108</v>
      </c>
      <c r="L110" s="31"/>
    </row>
    <row r="111" spans="2:12" s="1" customFormat="1" ht="16.5" customHeight="1">
      <c r="B111" s="31"/>
      <c r="E111" s="187" t="str">
        <f>E9</f>
        <v>SO 04 - Vzduchotechnika</v>
      </c>
      <c r="F111" s="227"/>
      <c r="G111" s="227"/>
      <c r="H111" s="227"/>
      <c r="L111" s="31"/>
    </row>
    <row r="112" spans="2:12" s="1" customFormat="1" ht="6.95" customHeight="1">
      <c r="B112" s="31"/>
      <c r="L112" s="31"/>
    </row>
    <row r="113" spans="2:65" s="1" customFormat="1" ht="12" customHeight="1">
      <c r="B113" s="31"/>
      <c r="C113" s="26" t="s">
        <v>20</v>
      </c>
      <c r="F113" s="24" t="str">
        <f>F12</f>
        <v xml:space="preserve"> </v>
      </c>
      <c r="I113" s="26" t="s">
        <v>22</v>
      </c>
      <c r="J113" s="51" t="str">
        <f>IF(J12="","",J12)</f>
        <v>4. 4. 2023</v>
      </c>
      <c r="L113" s="31"/>
    </row>
    <row r="114" spans="2:65" s="1" customFormat="1" ht="6.95" customHeight="1">
      <c r="B114" s="31"/>
      <c r="L114" s="31"/>
    </row>
    <row r="115" spans="2:65" s="1" customFormat="1" ht="54.4" customHeight="1">
      <c r="B115" s="31"/>
      <c r="C115" s="26" t="s">
        <v>24</v>
      </c>
      <c r="F115" s="24" t="str">
        <f>E15</f>
        <v>Obec Chuchelna</v>
      </c>
      <c r="I115" s="26" t="s">
        <v>30</v>
      </c>
      <c r="J115" s="29" t="str">
        <f>E21</f>
        <v>Ing. arch. Vladimíra Jínová - PROJEKTOVÁNÍ STAVEB</v>
      </c>
      <c r="L115" s="31"/>
    </row>
    <row r="116" spans="2:65" s="1" customFormat="1" ht="15.2" customHeight="1">
      <c r="B116" s="31"/>
      <c r="C116" s="26" t="s">
        <v>28</v>
      </c>
      <c r="F116" s="24" t="str">
        <f>IF(E18="","",E18)</f>
        <v>Vyplň údaj</v>
      </c>
      <c r="I116" s="26" t="s">
        <v>34</v>
      </c>
      <c r="J116" s="29" t="str">
        <f>E24</f>
        <v>Tomáš Hochman</v>
      </c>
      <c r="L116" s="31"/>
    </row>
    <row r="117" spans="2:65" s="1" customFormat="1" ht="10.35" customHeight="1">
      <c r="B117" s="31"/>
      <c r="L117" s="31"/>
    </row>
    <row r="118" spans="2:65" s="10" customFormat="1" ht="29.25" customHeight="1">
      <c r="B118" s="111"/>
      <c r="C118" s="112" t="s">
        <v>136</v>
      </c>
      <c r="D118" s="113" t="s">
        <v>63</v>
      </c>
      <c r="E118" s="113" t="s">
        <v>59</v>
      </c>
      <c r="F118" s="113" t="s">
        <v>60</v>
      </c>
      <c r="G118" s="113" t="s">
        <v>137</v>
      </c>
      <c r="H118" s="113" t="s">
        <v>138</v>
      </c>
      <c r="I118" s="113" t="s">
        <v>139</v>
      </c>
      <c r="J118" s="114" t="s">
        <v>112</v>
      </c>
      <c r="K118" s="115" t="s">
        <v>140</v>
      </c>
      <c r="L118" s="111"/>
      <c r="M118" s="58" t="s">
        <v>1</v>
      </c>
      <c r="N118" s="59" t="s">
        <v>42</v>
      </c>
      <c r="O118" s="59" t="s">
        <v>141</v>
      </c>
      <c r="P118" s="59" t="s">
        <v>142</v>
      </c>
      <c r="Q118" s="59" t="s">
        <v>143</v>
      </c>
      <c r="R118" s="59" t="s">
        <v>144</v>
      </c>
      <c r="S118" s="59" t="s">
        <v>145</v>
      </c>
      <c r="T118" s="60" t="s">
        <v>146</v>
      </c>
    </row>
    <row r="119" spans="2:65" s="1" customFormat="1" ht="22.9" customHeight="1">
      <c r="B119" s="31"/>
      <c r="C119" s="63" t="s">
        <v>147</v>
      </c>
      <c r="J119" s="116">
        <f>BK119</f>
        <v>0</v>
      </c>
      <c r="L119" s="31"/>
      <c r="M119" s="61"/>
      <c r="N119" s="52"/>
      <c r="O119" s="52"/>
      <c r="P119" s="117">
        <f>P120+P134+P137</f>
        <v>0</v>
      </c>
      <c r="Q119" s="52"/>
      <c r="R119" s="117">
        <f>R120+R134+R137</f>
        <v>0</v>
      </c>
      <c r="S119" s="52"/>
      <c r="T119" s="118">
        <f>T120+T134+T137</f>
        <v>0</v>
      </c>
      <c r="AT119" s="16" t="s">
        <v>77</v>
      </c>
      <c r="AU119" s="16" t="s">
        <v>114</v>
      </c>
      <c r="BK119" s="119">
        <f>BK120+BK134+BK137</f>
        <v>0</v>
      </c>
    </row>
    <row r="120" spans="2:65" s="11" customFormat="1" ht="25.9" customHeight="1">
      <c r="B120" s="120"/>
      <c r="D120" s="121" t="s">
        <v>77</v>
      </c>
      <c r="E120" s="122" t="s">
        <v>536</v>
      </c>
      <c r="F120" s="122" t="s">
        <v>782</v>
      </c>
      <c r="I120" s="123"/>
      <c r="J120" s="124">
        <f>BK120</f>
        <v>0</v>
      </c>
      <c r="L120" s="120"/>
      <c r="M120" s="125"/>
      <c r="P120" s="126">
        <f>SUM(P121:P133)</f>
        <v>0</v>
      </c>
      <c r="R120" s="126">
        <f>SUM(R121:R133)</f>
        <v>0</v>
      </c>
      <c r="T120" s="127">
        <f>SUM(T121:T133)</f>
        <v>0</v>
      </c>
      <c r="AR120" s="121" t="s">
        <v>86</v>
      </c>
      <c r="AT120" s="128" t="s">
        <v>77</v>
      </c>
      <c r="AU120" s="128" t="s">
        <v>78</v>
      </c>
      <c r="AY120" s="121" t="s">
        <v>150</v>
      </c>
      <c r="BK120" s="129">
        <f>SUM(BK121:BK133)</f>
        <v>0</v>
      </c>
    </row>
    <row r="121" spans="2:65" s="1" customFormat="1" ht="24.2" customHeight="1">
      <c r="B121" s="31"/>
      <c r="C121" s="132" t="s">
        <v>78</v>
      </c>
      <c r="D121" s="132" t="s">
        <v>153</v>
      </c>
      <c r="E121" s="133" t="s">
        <v>783</v>
      </c>
      <c r="F121" s="134" t="s">
        <v>784</v>
      </c>
      <c r="G121" s="135" t="s">
        <v>543</v>
      </c>
      <c r="H121" s="136">
        <v>2</v>
      </c>
      <c r="I121" s="137"/>
      <c r="J121" s="138">
        <f t="shared" ref="J121:J133" si="0">ROUND(I121*H121,2)</f>
        <v>0</v>
      </c>
      <c r="K121" s="139"/>
      <c r="L121" s="31"/>
      <c r="M121" s="140" t="s">
        <v>1</v>
      </c>
      <c r="N121" s="141" t="s">
        <v>43</v>
      </c>
      <c r="P121" s="142">
        <f t="shared" ref="P121:P133" si="1">O121*H121</f>
        <v>0</v>
      </c>
      <c r="Q121" s="142">
        <v>0</v>
      </c>
      <c r="R121" s="142">
        <f t="shared" ref="R121:R133" si="2">Q121*H121</f>
        <v>0</v>
      </c>
      <c r="S121" s="142">
        <v>0</v>
      </c>
      <c r="T121" s="143">
        <f t="shared" ref="T121:T133" si="3">S121*H121</f>
        <v>0</v>
      </c>
      <c r="AR121" s="144" t="s">
        <v>157</v>
      </c>
      <c r="AT121" s="144" t="s">
        <v>153</v>
      </c>
      <c r="AU121" s="144" t="s">
        <v>86</v>
      </c>
      <c r="AY121" s="16" t="s">
        <v>150</v>
      </c>
      <c r="BE121" s="145">
        <f t="shared" ref="BE121:BE133" si="4">IF(N121="základní",J121,0)</f>
        <v>0</v>
      </c>
      <c r="BF121" s="145">
        <f t="shared" ref="BF121:BF133" si="5">IF(N121="snížená",J121,0)</f>
        <v>0</v>
      </c>
      <c r="BG121" s="145">
        <f t="shared" ref="BG121:BG133" si="6">IF(N121="zákl. přenesená",J121,0)</f>
        <v>0</v>
      </c>
      <c r="BH121" s="145">
        <f t="shared" ref="BH121:BH133" si="7">IF(N121="sníž. přenesená",J121,0)</f>
        <v>0</v>
      </c>
      <c r="BI121" s="145">
        <f t="shared" ref="BI121:BI133" si="8">IF(N121="nulová",J121,0)</f>
        <v>0</v>
      </c>
      <c r="BJ121" s="16" t="s">
        <v>86</v>
      </c>
      <c r="BK121" s="145">
        <f t="shared" ref="BK121:BK133" si="9">ROUND(I121*H121,2)</f>
        <v>0</v>
      </c>
      <c r="BL121" s="16" t="s">
        <v>157</v>
      </c>
      <c r="BM121" s="144" t="s">
        <v>88</v>
      </c>
    </row>
    <row r="122" spans="2:65" s="1" customFormat="1" ht="37.9" customHeight="1">
      <c r="B122" s="31"/>
      <c r="C122" s="132" t="s">
        <v>78</v>
      </c>
      <c r="D122" s="132" t="s">
        <v>153</v>
      </c>
      <c r="E122" s="133" t="s">
        <v>785</v>
      </c>
      <c r="F122" s="134" t="s">
        <v>786</v>
      </c>
      <c r="G122" s="135" t="s">
        <v>543</v>
      </c>
      <c r="H122" s="136">
        <v>2</v>
      </c>
      <c r="I122" s="137"/>
      <c r="J122" s="138">
        <f t="shared" si="0"/>
        <v>0</v>
      </c>
      <c r="K122" s="139"/>
      <c r="L122" s="31"/>
      <c r="M122" s="140" t="s">
        <v>1</v>
      </c>
      <c r="N122" s="141" t="s">
        <v>43</v>
      </c>
      <c r="P122" s="142">
        <f t="shared" si="1"/>
        <v>0</v>
      </c>
      <c r="Q122" s="142">
        <v>0</v>
      </c>
      <c r="R122" s="142">
        <f t="shared" si="2"/>
        <v>0</v>
      </c>
      <c r="S122" s="142">
        <v>0</v>
      </c>
      <c r="T122" s="143">
        <f t="shared" si="3"/>
        <v>0</v>
      </c>
      <c r="AR122" s="144" t="s">
        <v>157</v>
      </c>
      <c r="AT122" s="144" t="s">
        <v>153</v>
      </c>
      <c r="AU122" s="144" t="s">
        <v>86</v>
      </c>
      <c r="AY122" s="16" t="s">
        <v>150</v>
      </c>
      <c r="BE122" s="145">
        <f t="shared" si="4"/>
        <v>0</v>
      </c>
      <c r="BF122" s="145">
        <f t="shared" si="5"/>
        <v>0</v>
      </c>
      <c r="BG122" s="145">
        <f t="shared" si="6"/>
        <v>0</v>
      </c>
      <c r="BH122" s="145">
        <f t="shared" si="7"/>
        <v>0</v>
      </c>
      <c r="BI122" s="145">
        <f t="shared" si="8"/>
        <v>0</v>
      </c>
      <c r="BJ122" s="16" t="s">
        <v>86</v>
      </c>
      <c r="BK122" s="145">
        <f t="shared" si="9"/>
        <v>0</v>
      </c>
      <c r="BL122" s="16" t="s">
        <v>157</v>
      </c>
      <c r="BM122" s="144" t="s">
        <v>157</v>
      </c>
    </row>
    <row r="123" spans="2:65" s="1" customFormat="1" ht="16.5" customHeight="1">
      <c r="B123" s="31"/>
      <c r="C123" s="132" t="s">
        <v>78</v>
      </c>
      <c r="D123" s="132" t="s">
        <v>153</v>
      </c>
      <c r="E123" s="133" t="s">
        <v>787</v>
      </c>
      <c r="F123" s="134" t="s">
        <v>788</v>
      </c>
      <c r="G123" s="135" t="s">
        <v>543</v>
      </c>
      <c r="H123" s="136">
        <v>2</v>
      </c>
      <c r="I123" s="137"/>
      <c r="J123" s="138">
        <f t="shared" si="0"/>
        <v>0</v>
      </c>
      <c r="K123" s="139"/>
      <c r="L123" s="31"/>
      <c r="M123" s="140" t="s">
        <v>1</v>
      </c>
      <c r="N123" s="141" t="s">
        <v>43</v>
      </c>
      <c r="P123" s="142">
        <f t="shared" si="1"/>
        <v>0</v>
      </c>
      <c r="Q123" s="142">
        <v>0</v>
      </c>
      <c r="R123" s="142">
        <f t="shared" si="2"/>
        <v>0</v>
      </c>
      <c r="S123" s="142">
        <v>0</v>
      </c>
      <c r="T123" s="143">
        <f t="shared" si="3"/>
        <v>0</v>
      </c>
      <c r="AR123" s="144" t="s">
        <v>157</v>
      </c>
      <c r="AT123" s="144" t="s">
        <v>153</v>
      </c>
      <c r="AU123" s="144" t="s">
        <v>86</v>
      </c>
      <c r="AY123" s="16" t="s">
        <v>150</v>
      </c>
      <c r="BE123" s="145">
        <f t="shared" si="4"/>
        <v>0</v>
      </c>
      <c r="BF123" s="145">
        <f t="shared" si="5"/>
        <v>0</v>
      </c>
      <c r="BG123" s="145">
        <f t="shared" si="6"/>
        <v>0</v>
      </c>
      <c r="BH123" s="145">
        <f t="shared" si="7"/>
        <v>0</v>
      </c>
      <c r="BI123" s="145">
        <f t="shared" si="8"/>
        <v>0</v>
      </c>
      <c r="BJ123" s="16" t="s">
        <v>86</v>
      </c>
      <c r="BK123" s="145">
        <f t="shared" si="9"/>
        <v>0</v>
      </c>
      <c r="BL123" s="16" t="s">
        <v>157</v>
      </c>
      <c r="BM123" s="144" t="s">
        <v>186</v>
      </c>
    </row>
    <row r="124" spans="2:65" s="1" customFormat="1" ht="24.2" customHeight="1">
      <c r="B124" s="31"/>
      <c r="C124" s="132" t="s">
        <v>78</v>
      </c>
      <c r="D124" s="132" t="s">
        <v>153</v>
      </c>
      <c r="E124" s="133" t="s">
        <v>789</v>
      </c>
      <c r="F124" s="134" t="s">
        <v>790</v>
      </c>
      <c r="G124" s="135" t="s">
        <v>391</v>
      </c>
      <c r="H124" s="136">
        <v>3</v>
      </c>
      <c r="I124" s="137"/>
      <c r="J124" s="138">
        <f t="shared" si="0"/>
        <v>0</v>
      </c>
      <c r="K124" s="139"/>
      <c r="L124" s="31"/>
      <c r="M124" s="140" t="s">
        <v>1</v>
      </c>
      <c r="N124" s="141" t="s">
        <v>43</v>
      </c>
      <c r="P124" s="142">
        <f t="shared" si="1"/>
        <v>0</v>
      </c>
      <c r="Q124" s="142">
        <v>0</v>
      </c>
      <c r="R124" s="142">
        <f t="shared" si="2"/>
        <v>0</v>
      </c>
      <c r="S124" s="142">
        <v>0</v>
      </c>
      <c r="T124" s="143">
        <f t="shared" si="3"/>
        <v>0</v>
      </c>
      <c r="AR124" s="144" t="s">
        <v>157</v>
      </c>
      <c r="AT124" s="144" t="s">
        <v>153</v>
      </c>
      <c r="AU124" s="144" t="s">
        <v>86</v>
      </c>
      <c r="AY124" s="16" t="s">
        <v>150</v>
      </c>
      <c r="BE124" s="145">
        <f t="shared" si="4"/>
        <v>0</v>
      </c>
      <c r="BF124" s="145">
        <f t="shared" si="5"/>
        <v>0</v>
      </c>
      <c r="BG124" s="145">
        <f t="shared" si="6"/>
        <v>0</v>
      </c>
      <c r="BH124" s="145">
        <f t="shared" si="7"/>
        <v>0</v>
      </c>
      <c r="BI124" s="145">
        <f t="shared" si="8"/>
        <v>0</v>
      </c>
      <c r="BJ124" s="16" t="s">
        <v>86</v>
      </c>
      <c r="BK124" s="145">
        <f t="shared" si="9"/>
        <v>0</v>
      </c>
      <c r="BL124" s="16" t="s">
        <v>157</v>
      </c>
      <c r="BM124" s="144" t="s">
        <v>184</v>
      </c>
    </row>
    <row r="125" spans="2:65" s="1" customFormat="1" ht="16.5" customHeight="1">
      <c r="B125" s="31"/>
      <c r="C125" s="132" t="s">
        <v>78</v>
      </c>
      <c r="D125" s="132" t="s">
        <v>153</v>
      </c>
      <c r="E125" s="133" t="s">
        <v>791</v>
      </c>
      <c r="F125" s="134" t="s">
        <v>792</v>
      </c>
      <c r="G125" s="135" t="s">
        <v>391</v>
      </c>
      <c r="H125" s="136">
        <v>3</v>
      </c>
      <c r="I125" s="137"/>
      <c r="J125" s="138">
        <f t="shared" si="0"/>
        <v>0</v>
      </c>
      <c r="K125" s="139"/>
      <c r="L125" s="31"/>
      <c r="M125" s="140" t="s">
        <v>1</v>
      </c>
      <c r="N125" s="141" t="s">
        <v>43</v>
      </c>
      <c r="P125" s="142">
        <f t="shared" si="1"/>
        <v>0</v>
      </c>
      <c r="Q125" s="142">
        <v>0</v>
      </c>
      <c r="R125" s="142">
        <f t="shared" si="2"/>
        <v>0</v>
      </c>
      <c r="S125" s="142">
        <v>0</v>
      </c>
      <c r="T125" s="143">
        <f t="shared" si="3"/>
        <v>0</v>
      </c>
      <c r="AR125" s="144" t="s">
        <v>157</v>
      </c>
      <c r="AT125" s="144" t="s">
        <v>153</v>
      </c>
      <c r="AU125" s="144" t="s">
        <v>86</v>
      </c>
      <c r="AY125" s="16" t="s">
        <v>150</v>
      </c>
      <c r="BE125" s="145">
        <f t="shared" si="4"/>
        <v>0</v>
      </c>
      <c r="BF125" s="145">
        <f t="shared" si="5"/>
        <v>0</v>
      </c>
      <c r="BG125" s="145">
        <f t="shared" si="6"/>
        <v>0</v>
      </c>
      <c r="BH125" s="145">
        <f t="shared" si="7"/>
        <v>0</v>
      </c>
      <c r="BI125" s="145">
        <f t="shared" si="8"/>
        <v>0</v>
      </c>
      <c r="BJ125" s="16" t="s">
        <v>86</v>
      </c>
      <c r="BK125" s="145">
        <f t="shared" si="9"/>
        <v>0</v>
      </c>
      <c r="BL125" s="16" t="s">
        <v>157</v>
      </c>
      <c r="BM125" s="144" t="s">
        <v>215</v>
      </c>
    </row>
    <row r="126" spans="2:65" s="1" customFormat="1" ht="24.2" customHeight="1">
      <c r="B126" s="31"/>
      <c r="C126" s="132" t="s">
        <v>78</v>
      </c>
      <c r="D126" s="132" t="s">
        <v>153</v>
      </c>
      <c r="E126" s="133" t="s">
        <v>793</v>
      </c>
      <c r="F126" s="134" t="s">
        <v>794</v>
      </c>
      <c r="G126" s="135" t="s">
        <v>543</v>
      </c>
      <c r="H126" s="136">
        <v>2</v>
      </c>
      <c r="I126" s="137"/>
      <c r="J126" s="138">
        <f t="shared" si="0"/>
        <v>0</v>
      </c>
      <c r="K126" s="139"/>
      <c r="L126" s="31"/>
      <c r="M126" s="140" t="s">
        <v>1</v>
      </c>
      <c r="N126" s="141" t="s">
        <v>43</v>
      </c>
      <c r="P126" s="142">
        <f t="shared" si="1"/>
        <v>0</v>
      </c>
      <c r="Q126" s="142">
        <v>0</v>
      </c>
      <c r="R126" s="142">
        <f t="shared" si="2"/>
        <v>0</v>
      </c>
      <c r="S126" s="142">
        <v>0</v>
      </c>
      <c r="T126" s="143">
        <f t="shared" si="3"/>
        <v>0</v>
      </c>
      <c r="AR126" s="144" t="s">
        <v>157</v>
      </c>
      <c r="AT126" s="144" t="s">
        <v>153</v>
      </c>
      <c r="AU126" s="144" t="s">
        <v>86</v>
      </c>
      <c r="AY126" s="16" t="s">
        <v>150</v>
      </c>
      <c r="BE126" s="145">
        <f t="shared" si="4"/>
        <v>0</v>
      </c>
      <c r="BF126" s="145">
        <f t="shared" si="5"/>
        <v>0</v>
      </c>
      <c r="BG126" s="145">
        <f t="shared" si="6"/>
        <v>0</v>
      </c>
      <c r="BH126" s="145">
        <f t="shared" si="7"/>
        <v>0</v>
      </c>
      <c r="BI126" s="145">
        <f t="shared" si="8"/>
        <v>0</v>
      </c>
      <c r="BJ126" s="16" t="s">
        <v>86</v>
      </c>
      <c r="BK126" s="145">
        <f t="shared" si="9"/>
        <v>0</v>
      </c>
      <c r="BL126" s="16" t="s">
        <v>157</v>
      </c>
      <c r="BM126" s="144" t="s">
        <v>229</v>
      </c>
    </row>
    <row r="127" spans="2:65" s="1" customFormat="1" ht="16.5" customHeight="1">
      <c r="B127" s="31"/>
      <c r="C127" s="132" t="s">
        <v>78</v>
      </c>
      <c r="D127" s="132" t="s">
        <v>153</v>
      </c>
      <c r="E127" s="133" t="s">
        <v>795</v>
      </c>
      <c r="F127" s="134" t="s">
        <v>796</v>
      </c>
      <c r="G127" s="135" t="s">
        <v>543</v>
      </c>
      <c r="H127" s="136">
        <v>2</v>
      </c>
      <c r="I127" s="137"/>
      <c r="J127" s="138">
        <f t="shared" si="0"/>
        <v>0</v>
      </c>
      <c r="K127" s="139"/>
      <c r="L127" s="31"/>
      <c r="M127" s="140" t="s">
        <v>1</v>
      </c>
      <c r="N127" s="141" t="s">
        <v>43</v>
      </c>
      <c r="P127" s="142">
        <f t="shared" si="1"/>
        <v>0</v>
      </c>
      <c r="Q127" s="142">
        <v>0</v>
      </c>
      <c r="R127" s="142">
        <f t="shared" si="2"/>
        <v>0</v>
      </c>
      <c r="S127" s="142">
        <v>0</v>
      </c>
      <c r="T127" s="143">
        <f t="shared" si="3"/>
        <v>0</v>
      </c>
      <c r="AR127" s="144" t="s">
        <v>157</v>
      </c>
      <c r="AT127" s="144" t="s">
        <v>153</v>
      </c>
      <c r="AU127" s="144" t="s">
        <v>86</v>
      </c>
      <c r="AY127" s="16" t="s">
        <v>150</v>
      </c>
      <c r="BE127" s="145">
        <f t="shared" si="4"/>
        <v>0</v>
      </c>
      <c r="BF127" s="145">
        <f t="shared" si="5"/>
        <v>0</v>
      </c>
      <c r="BG127" s="145">
        <f t="shared" si="6"/>
        <v>0</v>
      </c>
      <c r="BH127" s="145">
        <f t="shared" si="7"/>
        <v>0</v>
      </c>
      <c r="BI127" s="145">
        <f t="shared" si="8"/>
        <v>0</v>
      </c>
      <c r="BJ127" s="16" t="s">
        <v>86</v>
      </c>
      <c r="BK127" s="145">
        <f t="shared" si="9"/>
        <v>0</v>
      </c>
      <c r="BL127" s="16" t="s">
        <v>157</v>
      </c>
      <c r="BM127" s="144" t="s">
        <v>240</v>
      </c>
    </row>
    <row r="128" spans="2:65" s="1" customFormat="1" ht="16.5" customHeight="1">
      <c r="B128" s="31"/>
      <c r="C128" s="132" t="s">
        <v>78</v>
      </c>
      <c r="D128" s="132" t="s">
        <v>153</v>
      </c>
      <c r="E128" s="133" t="s">
        <v>797</v>
      </c>
      <c r="F128" s="134" t="s">
        <v>798</v>
      </c>
      <c r="G128" s="135" t="s">
        <v>543</v>
      </c>
      <c r="H128" s="136">
        <v>2</v>
      </c>
      <c r="I128" s="137"/>
      <c r="J128" s="138">
        <f t="shared" si="0"/>
        <v>0</v>
      </c>
      <c r="K128" s="139"/>
      <c r="L128" s="31"/>
      <c r="M128" s="140" t="s">
        <v>1</v>
      </c>
      <c r="N128" s="141" t="s">
        <v>43</v>
      </c>
      <c r="P128" s="142">
        <f t="shared" si="1"/>
        <v>0</v>
      </c>
      <c r="Q128" s="142">
        <v>0</v>
      </c>
      <c r="R128" s="142">
        <f t="shared" si="2"/>
        <v>0</v>
      </c>
      <c r="S128" s="142">
        <v>0</v>
      </c>
      <c r="T128" s="143">
        <f t="shared" si="3"/>
        <v>0</v>
      </c>
      <c r="AR128" s="144" t="s">
        <v>157</v>
      </c>
      <c r="AT128" s="144" t="s">
        <v>153</v>
      </c>
      <c r="AU128" s="144" t="s">
        <v>86</v>
      </c>
      <c r="AY128" s="16" t="s">
        <v>150</v>
      </c>
      <c r="BE128" s="145">
        <f t="shared" si="4"/>
        <v>0</v>
      </c>
      <c r="BF128" s="145">
        <f t="shared" si="5"/>
        <v>0</v>
      </c>
      <c r="BG128" s="145">
        <f t="shared" si="6"/>
        <v>0</v>
      </c>
      <c r="BH128" s="145">
        <f t="shared" si="7"/>
        <v>0</v>
      </c>
      <c r="BI128" s="145">
        <f t="shared" si="8"/>
        <v>0</v>
      </c>
      <c r="BJ128" s="16" t="s">
        <v>86</v>
      </c>
      <c r="BK128" s="145">
        <f t="shared" si="9"/>
        <v>0</v>
      </c>
      <c r="BL128" s="16" t="s">
        <v>157</v>
      </c>
      <c r="BM128" s="144" t="s">
        <v>243</v>
      </c>
    </row>
    <row r="129" spans="2:65" s="1" customFormat="1" ht="24.2" customHeight="1">
      <c r="B129" s="31"/>
      <c r="C129" s="132" t="s">
        <v>78</v>
      </c>
      <c r="D129" s="132" t="s">
        <v>153</v>
      </c>
      <c r="E129" s="133" t="s">
        <v>799</v>
      </c>
      <c r="F129" s="134" t="s">
        <v>800</v>
      </c>
      <c r="G129" s="135" t="s">
        <v>801</v>
      </c>
      <c r="H129" s="136">
        <v>1</v>
      </c>
      <c r="I129" s="137"/>
      <c r="J129" s="138">
        <f t="shared" si="0"/>
        <v>0</v>
      </c>
      <c r="K129" s="139"/>
      <c r="L129" s="31"/>
      <c r="M129" s="140" t="s">
        <v>1</v>
      </c>
      <c r="N129" s="141" t="s">
        <v>43</v>
      </c>
      <c r="P129" s="142">
        <f t="shared" si="1"/>
        <v>0</v>
      </c>
      <c r="Q129" s="142">
        <v>0</v>
      </c>
      <c r="R129" s="142">
        <f t="shared" si="2"/>
        <v>0</v>
      </c>
      <c r="S129" s="142">
        <v>0</v>
      </c>
      <c r="T129" s="143">
        <f t="shared" si="3"/>
        <v>0</v>
      </c>
      <c r="AR129" s="144" t="s">
        <v>157</v>
      </c>
      <c r="AT129" s="144" t="s">
        <v>153</v>
      </c>
      <c r="AU129" s="144" t="s">
        <v>86</v>
      </c>
      <c r="AY129" s="16" t="s">
        <v>150</v>
      </c>
      <c r="BE129" s="145">
        <f t="shared" si="4"/>
        <v>0</v>
      </c>
      <c r="BF129" s="145">
        <f t="shared" si="5"/>
        <v>0</v>
      </c>
      <c r="BG129" s="145">
        <f t="shared" si="6"/>
        <v>0</v>
      </c>
      <c r="BH129" s="145">
        <f t="shared" si="7"/>
        <v>0</v>
      </c>
      <c r="BI129" s="145">
        <f t="shared" si="8"/>
        <v>0</v>
      </c>
      <c r="BJ129" s="16" t="s">
        <v>86</v>
      </c>
      <c r="BK129" s="145">
        <f t="shared" si="9"/>
        <v>0</v>
      </c>
      <c r="BL129" s="16" t="s">
        <v>157</v>
      </c>
      <c r="BM129" s="144" t="s">
        <v>260</v>
      </c>
    </row>
    <row r="130" spans="2:65" s="1" customFormat="1" ht="37.9" customHeight="1">
      <c r="B130" s="31"/>
      <c r="C130" s="132" t="s">
        <v>78</v>
      </c>
      <c r="D130" s="132" t="s">
        <v>153</v>
      </c>
      <c r="E130" s="133" t="s">
        <v>802</v>
      </c>
      <c r="F130" s="134" t="s">
        <v>803</v>
      </c>
      <c r="G130" s="135" t="s">
        <v>543</v>
      </c>
      <c r="H130" s="136">
        <v>1</v>
      </c>
      <c r="I130" s="137"/>
      <c r="J130" s="138">
        <f t="shared" si="0"/>
        <v>0</v>
      </c>
      <c r="K130" s="139"/>
      <c r="L130" s="31"/>
      <c r="M130" s="140" t="s">
        <v>1</v>
      </c>
      <c r="N130" s="141" t="s">
        <v>43</v>
      </c>
      <c r="P130" s="142">
        <f t="shared" si="1"/>
        <v>0</v>
      </c>
      <c r="Q130" s="142">
        <v>0</v>
      </c>
      <c r="R130" s="142">
        <f t="shared" si="2"/>
        <v>0</v>
      </c>
      <c r="S130" s="142">
        <v>0</v>
      </c>
      <c r="T130" s="143">
        <f t="shared" si="3"/>
        <v>0</v>
      </c>
      <c r="AR130" s="144" t="s">
        <v>157</v>
      </c>
      <c r="AT130" s="144" t="s">
        <v>153</v>
      </c>
      <c r="AU130" s="144" t="s">
        <v>86</v>
      </c>
      <c r="AY130" s="16" t="s">
        <v>150</v>
      </c>
      <c r="BE130" s="145">
        <f t="shared" si="4"/>
        <v>0</v>
      </c>
      <c r="BF130" s="145">
        <f t="shared" si="5"/>
        <v>0</v>
      </c>
      <c r="BG130" s="145">
        <f t="shared" si="6"/>
        <v>0</v>
      </c>
      <c r="BH130" s="145">
        <f t="shared" si="7"/>
        <v>0</v>
      </c>
      <c r="BI130" s="145">
        <f t="shared" si="8"/>
        <v>0</v>
      </c>
      <c r="BJ130" s="16" t="s">
        <v>86</v>
      </c>
      <c r="BK130" s="145">
        <f t="shared" si="9"/>
        <v>0</v>
      </c>
      <c r="BL130" s="16" t="s">
        <v>157</v>
      </c>
      <c r="BM130" s="144" t="s">
        <v>272</v>
      </c>
    </row>
    <row r="131" spans="2:65" s="1" customFormat="1" ht="24.2" customHeight="1">
      <c r="B131" s="31"/>
      <c r="C131" s="132" t="s">
        <v>78</v>
      </c>
      <c r="D131" s="132" t="s">
        <v>153</v>
      </c>
      <c r="E131" s="133" t="s">
        <v>804</v>
      </c>
      <c r="F131" s="134" t="s">
        <v>805</v>
      </c>
      <c r="G131" s="135" t="s">
        <v>543</v>
      </c>
      <c r="H131" s="136">
        <v>1</v>
      </c>
      <c r="I131" s="137"/>
      <c r="J131" s="138">
        <f t="shared" si="0"/>
        <v>0</v>
      </c>
      <c r="K131" s="139"/>
      <c r="L131" s="31"/>
      <c r="M131" s="140" t="s">
        <v>1</v>
      </c>
      <c r="N131" s="141" t="s">
        <v>43</v>
      </c>
      <c r="P131" s="142">
        <f t="shared" si="1"/>
        <v>0</v>
      </c>
      <c r="Q131" s="142">
        <v>0</v>
      </c>
      <c r="R131" s="142">
        <f t="shared" si="2"/>
        <v>0</v>
      </c>
      <c r="S131" s="142">
        <v>0</v>
      </c>
      <c r="T131" s="143">
        <f t="shared" si="3"/>
        <v>0</v>
      </c>
      <c r="AR131" s="144" t="s">
        <v>157</v>
      </c>
      <c r="AT131" s="144" t="s">
        <v>153</v>
      </c>
      <c r="AU131" s="144" t="s">
        <v>86</v>
      </c>
      <c r="AY131" s="16" t="s">
        <v>150</v>
      </c>
      <c r="BE131" s="145">
        <f t="shared" si="4"/>
        <v>0</v>
      </c>
      <c r="BF131" s="145">
        <f t="shared" si="5"/>
        <v>0</v>
      </c>
      <c r="BG131" s="145">
        <f t="shared" si="6"/>
        <v>0</v>
      </c>
      <c r="BH131" s="145">
        <f t="shared" si="7"/>
        <v>0</v>
      </c>
      <c r="BI131" s="145">
        <f t="shared" si="8"/>
        <v>0</v>
      </c>
      <c r="BJ131" s="16" t="s">
        <v>86</v>
      </c>
      <c r="BK131" s="145">
        <f t="shared" si="9"/>
        <v>0</v>
      </c>
      <c r="BL131" s="16" t="s">
        <v>157</v>
      </c>
      <c r="BM131" s="144" t="s">
        <v>284</v>
      </c>
    </row>
    <row r="132" spans="2:65" s="1" customFormat="1" ht="24.2" customHeight="1">
      <c r="B132" s="31"/>
      <c r="C132" s="132" t="s">
        <v>78</v>
      </c>
      <c r="D132" s="132" t="s">
        <v>153</v>
      </c>
      <c r="E132" s="133" t="s">
        <v>806</v>
      </c>
      <c r="F132" s="134" t="s">
        <v>807</v>
      </c>
      <c r="G132" s="135" t="s">
        <v>543</v>
      </c>
      <c r="H132" s="136">
        <v>1</v>
      </c>
      <c r="I132" s="137"/>
      <c r="J132" s="138">
        <f t="shared" si="0"/>
        <v>0</v>
      </c>
      <c r="K132" s="139"/>
      <c r="L132" s="31"/>
      <c r="M132" s="140" t="s">
        <v>1</v>
      </c>
      <c r="N132" s="141" t="s">
        <v>43</v>
      </c>
      <c r="P132" s="142">
        <f t="shared" si="1"/>
        <v>0</v>
      </c>
      <c r="Q132" s="142">
        <v>0</v>
      </c>
      <c r="R132" s="142">
        <f t="shared" si="2"/>
        <v>0</v>
      </c>
      <c r="S132" s="142">
        <v>0</v>
      </c>
      <c r="T132" s="143">
        <f t="shared" si="3"/>
        <v>0</v>
      </c>
      <c r="AR132" s="144" t="s">
        <v>157</v>
      </c>
      <c r="AT132" s="144" t="s">
        <v>153</v>
      </c>
      <c r="AU132" s="144" t="s">
        <v>86</v>
      </c>
      <c r="AY132" s="16" t="s">
        <v>150</v>
      </c>
      <c r="BE132" s="145">
        <f t="shared" si="4"/>
        <v>0</v>
      </c>
      <c r="BF132" s="145">
        <f t="shared" si="5"/>
        <v>0</v>
      </c>
      <c r="BG132" s="145">
        <f t="shared" si="6"/>
        <v>0</v>
      </c>
      <c r="BH132" s="145">
        <f t="shared" si="7"/>
        <v>0</v>
      </c>
      <c r="BI132" s="145">
        <f t="shared" si="8"/>
        <v>0</v>
      </c>
      <c r="BJ132" s="16" t="s">
        <v>86</v>
      </c>
      <c r="BK132" s="145">
        <f t="shared" si="9"/>
        <v>0</v>
      </c>
      <c r="BL132" s="16" t="s">
        <v>157</v>
      </c>
      <c r="BM132" s="144" t="s">
        <v>294</v>
      </c>
    </row>
    <row r="133" spans="2:65" s="1" customFormat="1" ht="21.75" customHeight="1">
      <c r="B133" s="31"/>
      <c r="C133" s="132" t="s">
        <v>78</v>
      </c>
      <c r="D133" s="132" t="s">
        <v>153</v>
      </c>
      <c r="E133" s="133" t="s">
        <v>808</v>
      </c>
      <c r="F133" s="134" t="s">
        <v>809</v>
      </c>
      <c r="G133" s="135" t="s">
        <v>543</v>
      </c>
      <c r="H133" s="136">
        <v>1</v>
      </c>
      <c r="I133" s="137"/>
      <c r="J133" s="138">
        <f t="shared" si="0"/>
        <v>0</v>
      </c>
      <c r="K133" s="139"/>
      <c r="L133" s="31"/>
      <c r="M133" s="140" t="s">
        <v>1</v>
      </c>
      <c r="N133" s="141" t="s">
        <v>43</v>
      </c>
      <c r="P133" s="142">
        <f t="shared" si="1"/>
        <v>0</v>
      </c>
      <c r="Q133" s="142">
        <v>0</v>
      </c>
      <c r="R133" s="142">
        <f t="shared" si="2"/>
        <v>0</v>
      </c>
      <c r="S133" s="142">
        <v>0</v>
      </c>
      <c r="T133" s="143">
        <f t="shared" si="3"/>
        <v>0</v>
      </c>
      <c r="AR133" s="144" t="s">
        <v>157</v>
      </c>
      <c r="AT133" s="144" t="s">
        <v>153</v>
      </c>
      <c r="AU133" s="144" t="s">
        <v>86</v>
      </c>
      <c r="AY133" s="16" t="s">
        <v>150</v>
      </c>
      <c r="BE133" s="145">
        <f t="shared" si="4"/>
        <v>0</v>
      </c>
      <c r="BF133" s="145">
        <f t="shared" si="5"/>
        <v>0</v>
      </c>
      <c r="BG133" s="145">
        <f t="shared" si="6"/>
        <v>0</v>
      </c>
      <c r="BH133" s="145">
        <f t="shared" si="7"/>
        <v>0</v>
      </c>
      <c r="BI133" s="145">
        <f t="shared" si="8"/>
        <v>0</v>
      </c>
      <c r="BJ133" s="16" t="s">
        <v>86</v>
      </c>
      <c r="BK133" s="145">
        <f t="shared" si="9"/>
        <v>0</v>
      </c>
      <c r="BL133" s="16" t="s">
        <v>157</v>
      </c>
      <c r="BM133" s="144" t="s">
        <v>305</v>
      </c>
    </row>
    <row r="134" spans="2:65" s="11" customFormat="1" ht="25.9" customHeight="1">
      <c r="B134" s="120"/>
      <c r="D134" s="121" t="s">
        <v>77</v>
      </c>
      <c r="E134" s="122" t="s">
        <v>601</v>
      </c>
      <c r="F134" s="122" t="s">
        <v>810</v>
      </c>
      <c r="I134" s="123"/>
      <c r="J134" s="124">
        <f>BK134</f>
        <v>0</v>
      </c>
      <c r="L134" s="120"/>
      <c r="M134" s="125"/>
      <c r="P134" s="126">
        <f>SUM(P135:P136)</f>
        <v>0</v>
      </c>
      <c r="R134" s="126">
        <f>SUM(R135:R136)</f>
        <v>0</v>
      </c>
      <c r="T134" s="127">
        <f>SUM(T135:T136)</f>
        <v>0</v>
      </c>
      <c r="AR134" s="121" t="s">
        <v>86</v>
      </c>
      <c r="AT134" s="128" t="s">
        <v>77</v>
      </c>
      <c r="AU134" s="128" t="s">
        <v>78</v>
      </c>
      <c r="AY134" s="121" t="s">
        <v>150</v>
      </c>
      <c r="BK134" s="129">
        <f>SUM(BK135:BK136)</f>
        <v>0</v>
      </c>
    </row>
    <row r="135" spans="2:65" s="1" customFormat="1" ht="16.5" customHeight="1">
      <c r="B135" s="31"/>
      <c r="C135" s="132" t="s">
        <v>78</v>
      </c>
      <c r="D135" s="132" t="s">
        <v>153</v>
      </c>
      <c r="E135" s="133" t="s">
        <v>811</v>
      </c>
      <c r="F135" s="134" t="s">
        <v>812</v>
      </c>
      <c r="G135" s="135" t="s">
        <v>543</v>
      </c>
      <c r="H135" s="136">
        <v>2</v>
      </c>
      <c r="I135" s="137"/>
      <c r="J135" s="138">
        <f>ROUND(I135*H135,2)</f>
        <v>0</v>
      </c>
      <c r="K135" s="139"/>
      <c r="L135" s="31"/>
      <c r="M135" s="140" t="s">
        <v>1</v>
      </c>
      <c r="N135" s="141" t="s">
        <v>43</v>
      </c>
      <c r="P135" s="142">
        <f>O135*H135</f>
        <v>0</v>
      </c>
      <c r="Q135" s="142">
        <v>0</v>
      </c>
      <c r="R135" s="142">
        <f>Q135*H135</f>
        <v>0</v>
      </c>
      <c r="S135" s="142">
        <v>0</v>
      </c>
      <c r="T135" s="143">
        <f>S135*H135</f>
        <v>0</v>
      </c>
      <c r="AR135" s="144" t="s">
        <v>157</v>
      </c>
      <c r="AT135" s="144" t="s">
        <v>153</v>
      </c>
      <c r="AU135" s="144" t="s">
        <v>86</v>
      </c>
      <c r="AY135" s="16" t="s">
        <v>150</v>
      </c>
      <c r="BE135" s="145">
        <f>IF(N135="základní",J135,0)</f>
        <v>0</v>
      </c>
      <c r="BF135" s="145">
        <f>IF(N135="snížená",J135,0)</f>
        <v>0</v>
      </c>
      <c r="BG135" s="145">
        <f>IF(N135="zákl. přenesená",J135,0)</f>
        <v>0</v>
      </c>
      <c r="BH135" s="145">
        <f>IF(N135="sníž. přenesená",J135,0)</f>
        <v>0</v>
      </c>
      <c r="BI135" s="145">
        <f>IF(N135="nulová",J135,0)</f>
        <v>0</v>
      </c>
      <c r="BJ135" s="16" t="s">
        <v>86</v>
      </c>
      <c r="BK135" s="145">
        <f>ROUND(I135*H135,2)</f>
        <v>0</v>
      </c>
      <c r="BL135" s="16" t="s">
        <v>157</v>
      </c>
      <c r="BM135" s="144" t="s">
        <v>313</v>
      </c>
    </row>
    <row r="136" spans="2:65" s="1" customFormat="1" ht="24.2" customHeight="1">
      <c r="B136" s="31"/>
      <c r="C136" s="132" t="s">
        <v>78</v>
      </c>
      <c r="D136" s="132" t="s">
        <v>153</v>
      </c>
      <c r="E136" s="133" t="s">
        <v>813</v>
      </c>
      <c r="F136" s="134" t="s">
        <v>814</v>
      </c>
      <c r="G136" s="135" t="s">
        <v>562</v>
      </c>
      <c r="H136" s="136">
        <v>1</v>
      </c>
      <c r="I136" s="137"/>
      <c r="J136" s="138">
        <f>ROUND(I136*H136,2)</f>
        <v>0</v>
      </c>
      <c r="K136" s="139"/>
      <c r="L136" s="31"/>
      <c r="M136" s="140" t="s">
        <v>1</v>
      </c>
      <c r="N136" s="141" t="s">
        <v>43</v>
      </c>
      <c r="P136" s="142">
        <f>O136*H136</f>
        <v>0</v>
      </c>
      <c r="Q136" s="142">
        <v>0</v>
      </c>
      <c r="R136" s="142">
        <f>Q136*H136</f>
        <v>0</v>
      </c>
      <c r="S136" s="142">
        <v>0</v>
      </c>
      <c r="T136" s="143">
        <f>S136*H136</f>
        <v>0</v>
      </c>
      <c r="AR136" s="144" t="s">
        <v>157</v>
      </c>
      <c r="AT136" s="144" t="s">
        <v>153</v>
      </c>
      <c r="AU136" s="144" t="s">
        <v>86</v>
      </c>
      <c r="AY136" s="16" t="s">
        <v>150</v>
      </c>
      <c r="BE136" s="145">
        <f>IF(N136="základní",J136,0)</f>
        <v>0</v>
      </c>
      <c r="BF136" s="145">
        <f>IF(N136="snížená",J136,0)</f>
        <v>0</v>
      </c>
      <c r="BG136" s="145">
        <f>IF(N136="zákl. přenesená",J136,0)</f>
        <v>0</v>
      </c>
      <c r="BH136" s="145">
        <f>IF(N136="sníž. přenesená",J136,0)</f>
        <v>0</v>
      </c>
      <c r="BI136" s="145">
        <f>IF(N136="nulová",J136,0)</f>
        <v>0</v>
      </c>
      <c r="BJ136" s="16" t="s">
        <v>86</v>
      </c>
      <c r="BK136" s="145">
        <f>ROUND(I136*H136,2)</f>
        <v>0</v>
      </c>
      <c r="BL136" s="16" t="s">
        <v>157</v>
      </c>
      <c r="BM136" s="144" t="s">
        <v>321</v>
      </c>
    </row>
    <row r="137" spans="2:65" s="11" customFormat="1" ht="25.9" customHeight="1">
      <c r="B137" s="120"/>
      <c r="D137" s="121" t="s">
        <v>77</v>
      </c>
      <c r="E137" s="122" t="s">
        <v>610</v>
      </c>
      <c r="F137" s="122" t="s">
        <v>815</v>
      </c>
      <c r="I137" s="123"/>
      <c r="J137" s="124">
        <f>BK137</f>
        <v>0</v>
      </c>
      <c r="L137" s="120"/>
      <c r="M137" s="125"/>
      <c r="P137" s="126">
        <f>SUM(P138:P140)</f>
        <v>0</v>
      </c>
      <c r="R137" s="126">
        <f>SUM(R138:R140)</f>
        <v>0</v>
      </c>
      <c r="T137" s="127">
        <f>SUM(T138:T140)</f>
        <v>0</v>
      </c>
      <c r="AR137" s="121" t="s">
        <v>86</v>
      </c>
      <c r="AT137" s="128" t="s">
        <v>77</v>
      </c>
      <c r="AU137" s="128" t="s">
        <v>78</v>
      </c>
      <c r="AY137" s="121" t="s">
        <v>150</v>
      </c>
      <c r="BK137" s="129">
        <f>SUM(BK138:BK140)</f>
        <v>0</v>
      </c>
    </row>
    <row r="138" spans="2:65" s="1" customFormat="1" ht="16.5" customHeight="1">
      <c r="B138" s="31"/>
      <c r="C138" s="132" t="s">
        <v>78</v>
      </c>
      <c r="D138" s="132" t="s">
        <v>153</v>
      </c>
      <c r="E138" s="133" t="s">
        <v>816</v>
      </c>
      <c r="F138" s="134" t="s">
        <v>817</v>
      </c>
      <c r="G138" s="135" t="s">
        <v>695</v>
      </c>
      <c r="H138" s="136">
        <v>1</v>
      </c>
      <c r="I138" s="137"/>
      <c r="J138" s="138">
        <f>ROUND(I138*H138,2)</f>
        <v>0</v>
      </c>
      <c r="K138" s="139"/>
      <c r="L138" s="31"/>
      <c r="M138" s="140" t="s">
        <v>1</v>
      </c>
      <c r="N138" s="141" t="s">
        <v>43</v>
      </c>
      <c r="P138" s="142">
        <f>O138*H138</f>
        <v>0</v>
      </c>
      <c r="Q138" s="142">
        <v>0</v>
      </c>
      <c r="R138" s="142">
        <f>Q138*H138</f>
        <v>0</v>
      </c>
      <c r="S138" s="142">
        <v>0</v>
      </c>
      <c r="T138" s="143">
        <f>S138*H138</f>
        <v>0</v>
      </c>
      <c r="AR138" s="144" t="s">
        <v>157</v>
      </c>
      <c r="AT138" s="144" t="s">
        <v>153</v>
      </c>
      <c r="AU138" s="144" t="s">
        <v>86</v>
      </c>
      <c r="AY138" s="16" t="s">
        <v>150</v>
      </c>
      <c r="BE138" s="145">
        <f>IF(N138="základní",J138,0)</f>
        <v>0</v>
      </c>
      <c r="BF138" s="145">
        <f>IF(N138="snížená",J138,0)</f>
        <v>0</v>
      </c>
      <c r="BG138" s="145">
        <f>IF(N138="zákl. přenesená",J138,0)</f>
        <v>0</v>
      </c>
      <c r="BH138" s="145">
        <f>IF(N138="sníž. přenesená",J138,0)</f>
        <v>0</v>
      </c>
      <c r="BI138" s="145">
        <f>IF(N138="nulová",J138,0)</f>
        <v>0</v>
      </c>
      <c r="BJ138" s="16" t="s">
        <v>86</v>
      </c>
      <c r="BK138" s="145">
        <f>ROUND(I138*H138,2)</f>
        <v>0</v>
      </c>
      <c r="BL138" s="16" t="s">
        <v>157</v>
      </c>
      <c r="BM138" s="144" t="s">
        <v>335</v>
      </c>
    </row>
    <row r="139" spans="2:65" s="1" customFormat="1" ht="16.5" customHeight="1">
      <c r="B139" s="31"/>
      <c r="C139" s="132" t="s">
        <v>78</v>
      </c>
      <c r="D139" s="132" t="s">
        <v>153</v>
      </c>
      <c r="E139" s="133" t="s">
        <v>818</v>
      </c>
      <c r="F139" s="134" t="s">
        <v>819</v>
      </c>
      <c r="G139" s="135" t="s">
        <v>695</v>
      </c>
      <c r="H139" s="136">
        <v>1</v>
      </c>
      <c r="I139" s="137"/>
      <c r="J139" s="138">
        <f>ROUND(I139*H139,2)</f>
        <v>0</v>
      </c>
      <c r="K139" s="139"/>
      <c r="L139" s="31"/>
      <c r="M139" s="140" t="s">
        <v>1</v>
      </c>
      <c r="N139" s="141" t="s">
        <v>43</v>
      </c>
      <c r="P139" s="142">
        <f>O139*H139</f>
        <v>0</v>
      </c>
      <c r="Q139" s="142">
        <v>0</v>
      </c>
      <c r="R139" s="142">
        <f>Q139*H139</f>
        <v>0</v>
      </c>
      <c r="S139" s="142">
        <v>0</v>
      </c>
      <c r="T139" s="143">
        <f>S139*H139</f>
        <v>0</v>
      </c>
      <c r="AR139" s="144" t="s">
        <v>157</v>
      </c>
      <c r="AT139" s="144" t="s">
        <v>153</v>
      </c>
      <c r="AU139" s="144" t="s">
        <v>86</v>
      </c>
      <c r="AY139" s="16" t="s">
        <v>150</v>
      </c>
      <c r="BE139" s="145">
        <f>IF(N139="základní",J139,0)</f>
        <v>0</v>
      </c>
      <c r="BF139" s="145">
        <f>IF(N139="snížená",J139,0)</f>
        <v>0</v>
      </c>
      <c r="BG139" s="145">
        <f>IF(N139="zákl. přenesená",J139,0)</f>
        <v>0</v>
      </c>
      <c r="BH139" s="145">
        <f>IF(N139="sníž. přenesená",J139,0)</f>
        <v>0</v>
      </c>
      <c r="BI139" s="145">
        <f>IF(N139="nulová",J139,0)</f>
        <v>0</v>
      </c>
      <c r="BJ139" s="16" t="s">
        <v>86</v>
      </c>
      <c r="BK139" s="145">
        <f>ROUND(I139*H139,2)</f>
        <v>0</v>
      </c>
      <c r="BL139" s="16" t="s">
        <v>157</v>
      </c>
      <c r="BM139" s="144" t="s">
        <v>344</v>
      </c>
    </row>
    <row r="140" spans="2:65" s="1" customFormat="1" ht="16.5" customHeight="1">
      <c r="B140" s="31"/>
      <c r="C140" s="132" t="s">
        <v>78</v>
      </c>
      <c r="D140" s="132" t="s">
        <v>153</v>
      </c>
      <c r="E140" s="133" t="s">
        <v>820</v>
      </c>
      <c r="F140" s="134" t="s">
        <v>821</v>
      </c>
      <c r="G140" s="135" t="s">
        <v>695</v>
      </c>
      <c r="H140" s="136">
        <v>1</v>
      </c>
      <c r="I140" s="137"/>
      <c r="J140" s="138">
        <f>ROUND(I140*H140,2)</f>
        <v>0</v>
      </c>
      <c r="K140" s="139"/>
      <c r="L140" s="31"/>
      <c r="M140" s="182" t="s">
        <v>1</v>
      </c>
      <c r="N140" s="183" t="s">
        <v>43</v>
      </c>
      <c r="O140" s="184"/>
      <c r="P140" s="185">
        <f>O140*H140</f>
        <v>0</v>
      </c>
      <c r="Q140" s="185">
        <v>0</v>
      </c>
      <c r="R140" s="185">
        <f>Q140*H140</f>
        <v>0</v>
      </c>
      <c r="S140" s="185">
        <v>0</v>
      </c>
      <c r="T140" s="186">
        <f>S140*H140</f>
        <v>0</v>
      </c>
      <c r="AR140" s="144" t="s">
        <v>157</v>
      </c>
      <c r="AT140" s="144" t="s">
        <v>153</v>
      </c>
      <c r="AU140" s="144" t="s">
        <v>86</v>
      </c>
      <c r="AY140" s="16" t="s">
        <v>150</v>
      </c>
      <c r="BE140" s="145">
        <f>IF(N140="základní",J140,0)</f>
        <v>0</v>
      </c>
      <c r="BF140" s="145">
        <f>IF(N140="snížená",J140,0)</f>
        <v>0</v>
      </c>
      <c r="BG140" s="145">
        <f>IF(N140="zákl. přenesená",J140,0)</f>
        <v>0</v>
      </c>
      <c r="BH140" s="145">
        <f>IF(N140="sníž. přenesená",J140,0)</f>
        <v>0</v>
      </c>
      <c r="BI140" s="145">
        <f>IF(N140="nulová",J140,0)</f>
        <v>0</v>
      </c>
      <c r="BJ140" s="16" t="s">
        <v>86</v>
      </c>
      <c r="BK140" s="145">
        <f>ROUND(I140*H140,2)</f>
        <v>0</v>
      </c>
      <c r="BL140" s="16" t="s">
        <v>157</v>
      </c>
      <c r="BM140" s="144" t="s">
        <v>353</v>
      </c>
    </row>
    <row r="141" spans="2:65" s="1" customFormat="1" ht="6.95" customHeight="1"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31"/>
    </row>
  </sheetData>
  <sheetProtection algorithmName="SHA-512" hashValue="Q9iOSLkyq2U1YkL7osIQm0Y1FApyWrSLdaod9FXRLNCr/LA797sdiDaYkMo+d5+TY1FTo9Jafc9QCUwBrn1w8A==" saltValue="CgYg7fzEuT2X17c1VJFEAtUoUVzqDQGJTV613NKdoosOYzi/jC+6iCrecNpr7gXXv0WZKt+1XXaAVlDHZKaYBw==" spinCount="100000" sheet="1" objects="1" scenarios="1" formatColumns="0" formatRows="0" autoFilter="0"/>
  <autoFilter ref="C118:K140" xr:uid="{00000000-0009-0000-0000-000004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9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6" t="s">
        <v>100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88</v>
      </c>
    </row>
    <row r="4" spans="2:46" ht="24.95" customHeight="1">
      <c r="B4" s="19"/>
      <c r="D4" s="20" t="s">
        <v>107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5" t="str">
        <f>'Rekapitulace stavby'!K6</f>
        <v>Stavební úpravy č.p. 296, Chuchelna</v>
      </c>
      <c r="F7" s="226"/>
      <c r="G7" s="226"/>
      <c r="H7" s="226"/>
      <c r="L7" s="19"/>
    </row>
    <row r="8" spans="2:46" s="1" customFormat="1" ht="12" customHeight="1">
      <c r="B8" s="31"/>
      <c r="D8" s="26" t="s">
        <v>108</v>
      </c>
      <c r="L8" s="31"/>
    </row>
    <row r="9" spans="2:46" s="1" customFormat="1" ht="16.5" customHeight="1">
      <c r="B9" s="31"/>
      <c r="E9" s="187" t="s">
        <v>822</v>
      </c>
      <c r="F9" s="227"/>
      <c r="G9" s="227"/>
      <c r="H9" s="227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4. 4. 2023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>Obec Chuchelna</v>
      </c>
      <c r="I15" s="26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8" t="str">
        <f>'Rekapitulace stavby'!E14</f>
        <v>Vyplň údaj</v>
      </c>
      <c r="F18" s="209"/>
      <c r="G18" s="209"/>
      <c r="H18" s="209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tr">
        <f>IF('Rekapitulace stavby'!AN16="","",'Rekapitulace stavby'!AN16)</f>
        <v>11085631</v>
      </c>
      <c r="L20" s="31"/>
    </row>
    <row r="21" spans="2:12" s="1" customFormat="1" ht="18" customHeight="1">
      <c r="B21" s="31"/>
      <c r="E21" s="24" t="str">
        <f>IF('Rekapitulace stavby'!E17="","",'Rekapitulace stavby'!E17)</f>
        <v>Ing. arch. Vladimíra Jínová - PROJEKTOVÁNÍ STAVEB</v>
      </c>
      <c r="I21" s="26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34</v>
      </c>
      <c r="I23" s="26" t="s">
        <v>25</v>
      </c>
      <c r="J23" s="24" t="str">
        <f>IF('Rekapitulace stavby'!AN19="","",'Rekapitulace stavby'!AN19)</f>
        <v>76453201</v>
      </c>
      <c r="L23" s="31"/>
    </row>
    <row r="24" spans="2:12" s="1" customFormat="1" ht="18" customHeight="1">
      <c r="B24" s="31"/>
      <c r="E24" s="24" t="str">
        <f>IF('Rekapitulace stavby'!E20="","",'Rekapitulace stavby'!E20)</f>
        <v>Tomáš Hochman</v>
      </c>
      <c r="I24" s="26" t="s">
        <v>27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37</v>
      </c>
      <c r="L26" s="31"/>
    </row>
    <row r="27" spans="2:12" s="7" customFormat="1" ht="16.5" customHeight="1">
      <c r="B27" s="88"/>
      <c r="E27" s="214" t="s">
        <v>1</v>
      </c>
      <c r="F27" s="214"/>
      <c r="G27" s="214"/>
      <c r="H27" s="214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38</v>
      </c>
      <c r="J30" s="65">
        <f>ROUND(J126,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40</v>
      </c>
      <c r="I32" s="34" t="s">
        <v>39</v>
      </c>
      <c r="J32" s="34" t="s">
        <v>41</v>
      </c>
      <c r="L32" s="31"/>
    </row>
    <row r="33" spans="2:12" s="1" customFormat="1" ht="14.45" customHeight="1">
      <c r="B33" s="31"/>
      <c r="D33" s="54" t="s">
        <v>42</v>
      </c>
      <c r="E33" s="26" t="s">
        <v>43</v>
      </c>
      <c r="F33" s="90">
        <f>ROUND((SUM(BE126:BE192)),  2)</f>
        <v>0</v>
      </c>
      <c r="I33" s="91">
        <v>0.21</v>
      </c>
      <c r="J33" s="90">
        <f>ROUND(((SUM(BE126:BE192))*I33),  2)</f>
        <v>0</v>
      </c>
      <c r="L33" s="31"/>
    </row>
    <row r="34" spans="2:12" s="1" customFormat="1" ht="14.45" customHeight="1">
      <c r="B34" s="31"/>
      <c r="E34" s="26" t="s">
        <v>44</v>
      </c>
      <c r="F34" s="90">
        <f>ROUND((SUM(BF126:BF192)),  2)</f>
        <v>0</v>
      </c>
      <c r="I34" s="91">
        <v>0.15</v>
      </c>
      <c r="J34" s="90">
        <f>ROUND(((SUM(BF126:BF192))*I34),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90">
        <f>ROUND((SUM(BG126:BG192)),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90">
        <f>ROUND((SUM(BH126:BH192)),  2)</f>
        <v>0</v>
      </c>
      <c r="I36" s="91">
        <v>0.15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90">
        <f>ROUND((SUM(BI126:BI192)),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48</v>
      </c>
      <c r="E39" s="56"/>
      <c r="F39" s="56"/>
      <c r="G39" s="94" t="s">
        <v>49</v>
      </c>
      <c r="H39" s="95" t="s">
        <v>50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51</v>
      </c>
      <c r="E50" s="41"/>
      <c r="F50" s="41"/>
      <c r="G50" s="40" t="s">
        <v>52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53</v>
      </c>
      <c r="E61" s="33"/>
      <c r="F61" s="98" t="s">
        <v>54</v>
      </c>
      <c r="G61" s="42" t="s">
        <v>53</v>
      </c>
      <c r="H61" s="33"/>
      <c r="I61" s="33"/>
      <c r="J61" s="99" t="s">
        <v>54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55</v>
      </c>
      <c r="E65" s="41"/>
      <c r="F65" s="41"/>
      <c r="G65" s="40" t="s">
        <v>56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53</v>
      </c>
      <c r="E76" s="33"/>
      <c r="F76" s="98" t="s">
        <v>54</v>
      </c>
      <c r="G76" s="42" t="s">
        <v>53</v>
      </c>
      <c r="H76" s="33"/>
      <c r="I76" s="33"/>
      <c r="J76" s="99" t="s">
        <v>54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110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5" t="str">
        <f>E7</f>
        <v>Stavební úpravy č.p. 296, Chuchelna</v>
      </c>
      <c r="F85" s="226"/>
      <c r="G85" s="226"/>
      <c r="H85" s="226"/>
      <c r="L85" s="31"/>
    </row>
    <row r="86" spans="2:47" s="1" customFormat="1" ht="12" customHeight="1">
      <c r="B86" s="31"/>
      <c r="C86" s="26" t="s">
        <v>108</v>
      </c>
      <c r="L86" s="31"/>
    </row>
    <row r="87" spans="2:47" s="1" customFormat="1" ht="16.5" customHeight="1">
      <c r="B87" s="31"/>
      <c r="E87" s="187" t="str">
        <f>E9</f>
        <v>SO 05 - Plynová zařízení</v>
      </c>
      <c r="F87" s="227"/>
      <c r="G87" s="227"/>
      <c r="H87" s="227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4. 4. 2023</v>
      </c>
      <c r="L89" s="31"/>
    </row>
    <row r="90" spans="2:47" s="1" customFormat="1" ht="6.95" customHeight="1">
      <c r="B90" s="31"/>
      <c r="L90" s="31"/>
    </row>
    <row r="91" spans="2:47" s="1" customFormat="1" ht="54.4" customHeight="1">
      <c r="B91" s="31"/>
      <c r="C91" s="26" t="s">
        <v>24</v>
      </c>
      <c r="F91" s="24" t="str">
        <f>E15</f>
        <v>Obec Chuchelna</v>
      </c>
      <c r="I91" s="26" t="s">
        <v>30</v>
      </c>
      <c r="J91" s="29" t="str">
        <f>E21</f>
        <v>Ing. arch. Vladimíra Jínová - PROJEKTOVÁNÍ STAVEB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26" t="s">
        <v>34</v>
      </c>
      <c r="J92" s="29" t="str">
        <f>E24</f>
        <v>Tomáš Hochman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111</v>
      </c>
      <c r="D94" s="92"/>
      <c r="E94" s="92"/>
      <c r="F94" s="92"/>
      <c r="G94" s="92"/>
      <c r="H94" s="92"/>
      <c r="I94" s="92"/>
      <c r="J94" s="101" t="s">
        <v>112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113</v>
      </c>
      <c r="J96" s="65">
        <f>J126</f>
        <v>0</v>
      </c>
      <c r="L96" s="31"/>
      <c r="AU96" s="16" t="s">
        <v>114</v>
      </c>
    </row>
    <row r="97" spans="2:12" s="8" customFormat="1" ht="24.95" customHeight="1">
      <c r="B97" s="103"/>
      <c r="D97" s="104" t="s">
        <v>823</v>
      </c>
      <c r="E97" s="105"/>
      <c r="F97" s="105"/>
      <c r="G97" s="105"/>
      <c r="H97" s="105"/>
      <c r="I97" s="105"/>
      <c r="J97" s="106">
        <f>J127</f>
        <v>0</v>
      </c>
      <c r="L97" s="103"/>
    </row>
    <row r="98" spans="2:12" s="8" customFormat="1" ht="24.95" customHeight="1">
      <c r="B98" s="103"/>
      <c r="D98" s="104" t="s">
        <v>824</v>
      </c>
      <c r="E98" s="105"/>
      <c r="F98" s="105"/>
      <c r="G98" s="105"/>
      <c r="H98" s="105"/>
      <c r="I98" s="105"/>
      <c r="J98" s="106">
        <f>J134</f>
        <v>0</v>
      </c>
      <c r="L98" s="103"/>
    </row>
    <row r="99" spans="2:12" s="8" customFormat="1" ht="24.95" customHeight="1">
      <c r="B99" s="103"/>
      <c r="D99" s="104" t="s">
        <v>825</v>
      </c>
      <c r="E99" s="105"/>
      <c r="F99" s="105"/>
      <c r="G99" s="105"/>
      <c r="H99" s="105"/>
      <c r="I99" s="105"/>
      <c r="J99" s="106">
        <f>J139</f>
        <v>0</v>
      </c>
      <c r="L99" s="103"/>
    </row>
    <row r="100" spans="2:12" s="8" customFormat="1" ht="24.95" customHeight="1">
      <c r="B100" s="103"/>
      <c r="D100" s="104" t="s">
        <v>826</v>
      </c>
      <c r="E100" s="105"/>
      <c r="F100" s="105"/>
      <c r="G100" s="105"/>
      <c r="H100" s="105"/>
      <c r="I100" s="105"/>
      <c r="J100" s="106">
        <f>J143</f>
        <v>0</v>
      </c>
      <c r="L100" s="103"/>
    </row>
    <row r="101" spans="2:12" s="8" customFormat="1" ht="24.95" customHeight="1">
      <c r="B101" s="103"/>
      <c r="D101" s="104" t="s">
        <v>827</v>
      </c>
      <c r="E101" s="105"/>
      <c r="F101" s="105"/>
      <c r="G101" s="105"/>
      <c r="H101" s="105"/>
      <c r="I101" s="105"/>
      <c r="J101" s="106">
        <f>J152</f>
        <v>0</v>
      </c>
      <c r="L101" s="103"/>
    </row>
    <row r="102" spans="2:12" s="8" customFormat="1" ht="24.95" customHeight="1">
      <c r="B102" s="103"/>
      <c r="D102" s="104" t="s">
        <v>828</v>
      </c>
      <c r="E102" s="105"/>
      <c r="F102" s="105"/>
      <c r="G102" s="105"/>
      <c r="H102" s="105"/>
      <c r="I102" s="105"/>
      <c r="J102" s="106">
        <f>J168</f>
        <v>0</v>
      </c>
      <c r="L102" s="103"/>
    </row>
    <row r="103" spans="2:12" s="8" customFormat="1" ht="24.95" customHeight="1">
      <c r="B103" s="103"/>
      <c r="D103" s="104" t="s">
        <v>829</v>
      </c>
      <c r="E103" s="105"/>
      <c r="F103" s="105"/>
      <c r="G103" s="105"/>
      <c r="H103" s="105"/>
      <c r="I103" s="105"/>
      <c r="J103" s="106">
        <f>J179</f>
        <v>0</v>
      </c>
      <c r="L103" s="103"/>
    </row>
    <row r="104" spans="2:12" s="8" customFormat="1" ht="24.95" customHeight="1">
      <c r="B104" s="103"/>
      <c r="D104" s="104" t="s">
        <v>830</v>
      </c>
      <c r="E104" s="105"/>
      <c r="F104" s="105"/>
      <c r="G104" s="105"/>
      <c r="H104" s="105"/>
      <c r="I104" s="105"/>
      <c r="J104" s="106">
        <f>J181</f>
        <v>0</v>
      </c>
      <c r="L104" s="103"/>
    </row>
    <row r="105" spans="2:12" s="8" customFormat="1" ht="24.95" customHeight="1">
      <c r="B105" s="103"/>
      <c r="D105" s="104" t="s">
        <v>831</v>
      </c>
      <c r="E105" s="105"/>
      <c r="F105" s="105"/>
      <c r="G105" s="105"/>
      <c r="H105" s="105"/>
      <c r="I105" s="105"/>
      <c r="J105" s="106">
        <f>J184</f>
        <v>0</v>
      </c>
      <c r="L105" s="103"/>
    </row>
    <row r="106" spans="2:12" s="8" customFormat="1" ht="24.95" customHeight="1">
      <c r="B106" s="103"/>
      <c r="D106" s="104" t="s">
        <v>832</v>
      </c>
      <c r="E106" s="105"/>
      <c r="F106" s="105"/>
      <c r="G106" s="105"/>
      <c r="H106" s="105"/>
      <c r="I106" s="105"/>
      <c r="J106" s="106">
        <f>J188</f>
        <v>0</v>
      </c>
      <c r="L106" s="103"/>
    </row>
    <row r="107" spans="2:12" s="1" customFormat="1" ht="21.75" customHeight="1">
      <c r="B107" s="31"/>
      <c r="L107" s="31"/>
    </row>
    <row r="108" spans="2:12" s="1" customFormat="1" ht="6.95" customHeight="1"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31"/>
    </row>
    <row r="112" spans="2:12" s="1" customFormat="1" ht="6.95" customHeight="1">
      <c r="B112" s="45"/>
      <c r="C112" s="46"/>
      <c r="D112" s="46"/>
      <c r="E112" s="46"/>
      <c r="F112" s="46"/>
      <c r="G112" s="46"/>
      <c r="H112" s="46"/>
      <c r="I112" s="46"/>
      <c r="J112" s="46"/>
      <c r="K112" s="46"/>
      <c r="L112" s="31"/>
    </row>
    <row r="113" spans="2:65" s="1" customFormat="1" ht="24.95" customHeight="1">
      <c r="B113" s="31"/>
      <c r="C113" s="20" t="s">
        <v>135</v>
      </c>
      <c r="L113" s="31"/>
    </row>
    <row r="114" spans="2:65" s="1" customFormat="1" ht="6.95" customHeight="1">
      <c r="B114" s="31"/>
      <c r="L114" s="31"/>
    </row>
    <row r="115" spans="2:65" s="1" customFormat="1" ht="12" customHeight="1">
      <c r="B115" s="31"/>
      <c r="C115" s="26" t="s">
        <v>16</v>
      </c>
      <c r="L115" s="31"/>
    </row>
    <row r="116" spans="2:65" s="1" customFormat="1" ht="16.5" customHeight="1">
      <c r="B116" s="31"/>
      <c r="E116" s="225" t="str">
        <f>E7</f>
        <v>Stavební úpravy č.p. 296, Chuchelna</v>
      </c>
      <c r="F116" s="226"/>
      <c r="G116" s="226"/>
      <c r="H116" s="226"/>
      <c r="L116" s="31"/>
    </row>
    <row r="117" spans="2:65" s="1" customFormat="1" ht="12" customHeight="1">
      <c r="B117" s="31"/>
      <c r="C117" s="26" t="s">
        <v>108</v>
      </c>
      <c r="L117" s="31"/>
    </row>
    <row r="118" spans="2:65" s="1" customFormat="1" ht="16.5" customHeight="1">
      <c r="B118" s="31"/>
      <c r="E118" s="187" t="str">
        <f>E9</f>
        <v>SO 05 - Plynová zařízení</v>
      </c>
      <c r="F118" s="227"/>
      <c r="G118" s="227"/>
      <c r="H118" s="227"/>
      <c r="L118" s="31"/>
    </row>
    <row r="119" spans="2:65" s="1" customFormat="1" ht="6.95" customHeight="1">
      <c r="B119" s="31"/>
      <c r="L119" s="31"/>
    </row>
    <row r="120" spans="2:65" s="1" customFormat="1" ht="12" customHeight="1">
      <c r="B120" s="31"/>
      <c r="C120" s="26" t="s">
        <v>20</v>
      </c>
      <c r="F120" s="24" t="str">
        <f>F12</f>
        <v xml:space="preserve"> </v>
      </c>
      <c r="I120" s="26" t="s">
        <v>22</v>
      </c>
      <c r="J120" s="51" t="str">
        <f>IF(J12="","",J12)</f>
        <v>4. 4. 2023</v>
      </c>
      <c r="L120" s="31"/>
    </row>
    <row r="121" spans="2:65" s="1" customFormat="1" ht="6.95" customHeight="1">
      <c r="B121" s="31"/>
      <c r="L121" s="31"/>
    </row>
    <row r="122" spans="2:65" s="1" customFormat="1" ht="54.4" customHeight="1">
      <c r="B122" s="31"/>
      <c r="C122" s="26" t="s">
        <v>24</v>
      </c>
      <c r="F122" s="24" t="str">
        <f>E15</f>
        <v>Obec Chuchelna</v>
      </c>
      <c r="I122" s="26" t="s">
        <v>30</v>
      </c>
      <c r="J122" s="29" t="str">
        <f>E21</f>
        <v>Ing. arch. Vladimíra Jínová - PROJEKTOVÁNÍ STAVEB</v>
      </c>
      <c r="L122" s="31"/>
    </row>
    <row r="123" spans="2:65" s="1" customFormat="1" ht="15.2" customHeight="1">
      <c r="B123" s="31"/>
      <c r="C123" s="26" t="s">
        <v>28</v>
      </c>
      <c r="F123" s="24" t="str">
        <f>IF(E18="","",E18)</f>
        <v>Vyplň údaj</v>
      </c>
      <c r="I123" s="26" t="s">
        <v>34</v>
      </c>
      <c r="J123" s="29" t="str">
        <f>E24</f>
        <v>Tomáš Hochman</v>
      </c>
      <c r="L123" s="31"/>
    </row>
    <row r="124" spans="2:65" s="1" customFormat="1" ht="10.35" customHeight="1">
      <c r="B124" s="31"/>
      <c r="L124" s="31"/>
    </row>
    <row r="125" spans="2:65" s="10" customFormat="1" ht="29.25" customHeight="1">
      <c r="B125" s="111"/>
      <c r="C125" s="112" t="s">
        <v>136</v>
      </c>
      <c r="D125" s="113" t="s">
        <v>63</v>
      </c>
      <c r="E125" s="113" t="s">
        <v>59</v>
      </c>
      <c r="F125" s="113" t="s">
        <v>60</v>
      </c>
      <c r="G125" s="113" t="s">
        <v>137</v>
      </c>
      <c r="H125" s="113" t="s">
        <v>138</v>
      </c>
      <c r="I125" s="113" t="s">
        <v>139</v>
      </c>
      <c r="J125" s="114" t="s">
        <v>112</v>
      </c>
      <c r="K125" s="115" t="s">
        <v>140</v>
      </c>
      <c r="L125" s="111"/>
      <c r="M125" s="58" t="s">
        <v>1</v>
      </c>
      <c r="N125" s="59" t="s">
        <v>42</v>
      </c>
      <c r="O125" s="59" t="s">
        <v>141</v>
      </c>
      <c r="P125" s="59" t="s">
        <v>142</v>
      </c>
      <c r="Q125" s="59" t="s">
        <v>143</v>
      </c>
      <c r="R125" s="59" t="s">
        <v>144</v>
      </c>
      <c r="S125" s="59" t="s">
        <v>145</v>
      </c>
      <c r="T125" s="60" t="s">
        <v>146</v>
      </c>
    </row>
    <row r="126" spans="2:65" s="1" customFormat="1" ht="22.9" customHeight="1">
      <c r="B126" s="31"/>
      <c r="C126" s="63" t="s">
        <v>147</v>
      </c>
      <c r="J126" s="116">
        <f>BK126</f>
        <v>0</v>
      </c>
      <c r="L126" s="31"/>
      <c r="M126" s="61"/>
      <c r="N126" s="52"/>
      <c r="O126" s="52"/>
      <c r="P126" s="117">
        <f>P127+P134+P139+P143+P152+P168+P179+P181+P184+P188</f>
        <v>0</v>
      </c>
      <c r="Q126" s="52"/>
      <c r="R126" s="117">
        <f>R127+R134+R139+R143+R152+R168+R179+R181+R184+R188</f>
        <v>0</v>
      </c>
      <c r="S126" s="52"/>
      <c r="T126" s="118">
        <f>T127+T134+T139+T143+T152+T168+T179+T181+T184+T188</f>
        <v>0</v>
      </c>
      <c r="AT126" s="16" t="s">
        <v>77</v>
      </c>
      <c r="AU126" s="16" t="s">
        <v>114</v>
      </c>
      <c r="BK126" s="119">
        <f>BK127+BK134+BK139+BK143+BK152+BK168+BK179+BK181+BK184+BK188</f>
        <v>0</v>
      </c>
    </row>
    <row r="127" spans="2:65" s="11" customFormat="1" ht="25.9" customHeight="1">
      <c r="B127" s="120"/>
      <c r="D127" s="121" t="s">
        <v>77</v>
      </c>
      <c r="E127" s="122" t="s">
        <v>536</v>
      </c>
      <c r="F127" s="122" t="s">
        <v>833</v>
      </c>
      <c r="I127" s="123"/>
      <c r="J127" s="124">
        <f>BK127</f>
        <v>0</v>
      </c>
      <c r="L127" s="120"/>
      <c r="M127" s="125"/>
      <c r="P127" s="126">
        <f>SUM(P128:P133)</f>
        <v>0</v>
      </c>
      <c r="R127" s="126">
        <f>SUM(R128:R133)</f>
        <v>0</v>
      </c>
      <c r="T127" s="127">
        <f>SUM(T128:T133)</f>
        <v>0</v>
      </c>
      <c r="AR127" s="121" t="s">
        <v>86</v>
      </c>
      <c r="AT127" s="128" t="s">
        <v>77</v>
      </c>
      <c r="AU127" s="128" t="s">
        <v>78</v>
      </c>
      <c r="AY127" s="121" t="s">
        <v>150</v>
      </c>
      <c r="BK127" s="129">
        <f>SUM(BK128:BK133)</f>
        <v>0</v>
      </c>
    </row>
    <row r="128" spans="2:65" s="1" customFormat="1" ht="16.5" customHeight="1">
      <c r="B128" s="31"/>
      <c r="C128" s="132" t="s">
        <v>78</v>
      </c>
      <c r="D128" s="132" t="s">
        <v>153</v>
      </c>
      <c r="E128" s="133" t="s">
        <v>834</v>
      </c>
      <c r="F128" s="134" t="s">
        <v>835</v>
      </c>
      <c r="G128" s="135" t="s">
        <v>391</v>
      </c>
      <c r="H128" s="136">
        <v>4</v>
      </c>
      <c r="I128" s="137"/>
      <c r="J128" s="138">
        <f t="shared" ref="J128:J133" si="0">ROUND(I128*H128,2)</f>
        <v>0</v>
      </c>
      <c r="K128" s="139"/>
      <c r="L128" s="31"/>
      <c r="M128" s="140" t="s">
        <v>1</v>
      </c>
      <c r="N128" s="141" t="s">
        <v>43</v>
      </c>
      <c r="P128" s="142">
        <f t="shared" ref="P128:P133" si="1">O128*H128</f>
        <v>0</v>
      </c>
      <c r="Q128" s="142">
        <v>0</v>
      </c>
      <c r="R128" s="142">
        <f t="shared" ref="R128:R133" si="2">Q128*H128</f>
        <v>0</v>
      </c>
      <c r="S128" s="142">
        <v>0</v>
      </c>
      <c r="T128" s="143">
        <f t="shared" ref="T128:T133" si="3">S128*H128</f>
        <v>0</v>
      </c>
      <c r="AR128" s="144" t="s">
        <v>157</v>
      </c>
      <c r="AT128" s="144" t="s">
        <v>153</v>
      </c>
      <c r="AU128" s="144" t="s">
        <v>86</v>
      </c>
      <c r="AY128" s="16" t="s">
        <v>150</v>
      </c>
      <c r="BE128" s="145">
        <f t="shared" ref="BE128:BE133" si="4">IF(N128="základní",J128,0)</f>
        <v>0</v>
      </c>
      <c r="BF128" s="145">
        <f t="shared" ref="BF128:BF133" si="5">IF(N128="snížená",J128,0)</f>
        <v>0</v>
      </c>
      <c r="BG128" s="145">
        <f t="shared" ref="BG128:BG133" si="6">IF(N128="zákl. přenesená",J128,0)</f>
        <v>0</v>
      </c>
      <c r="BH128" s="145">
        <f t="shared" ref="BH128:BH133" si="7">IF(N128="sníž. přenesená",J128,0)</f>
        <v>0</v>
      </c>
      <c r="BI128" s="145">
        <f t="shared" ref="BI128:BI133" si="8">IF(N128="nulová",J128,0)</f>
        <v>0</v>
      </c>
      <c r="BJ128" s="16" t="s">
        <v>86</v>
      </c>
      <c r="BK128" s="145">
        <f t="shared" ref="BK128:BK133" si="9">ROUND(I128*H128,2)</f>
        <v>0</v>
      </c>
      <c r="BL128" s="16" t="s">
        <v>157</v>
      </c>
      <c r="BM128" s="144" t="s">
        <v>88</v>
      </c>
    </row>
    <row r="129" spans="2:65" s="1" customFormat="1" ht="24.2" customHeight="1">
      <c r="B129" s="31"/>
      <c r="C129" s="132" t="s">
        <v>78</v>
      </c>
      <c r="D129" s="132" t="s">
        <v>153</v>
      </c>
      <c r="E129" s="133" t="s">
        <v>836</v>
      </c>
      <c r="F129" s="134" t="s">
        <v>837</v>
      </c>
      <c r="G129" s="135" t="s">
        <v>391</v>
      </c>
      <c r="H129" s="136">
        <v>4</v>
      </c>
      <c r="I129" s="137"/>
      <c r="J129" s="138">
        <f t="shared" si="0"/>
        <v>0</v>
      </c>
      <c r="K129" s="139"/>
      <c r="L129" s="31"/>
      <c r="M129" s="140" t="s">
        <v>1</v>
      </c>
      <c r="N129" s="141" t="s">
        <v>43</v>
      </c>
      <c r="P129" s="142">
        <f t="shared" si="1"/>
        <v>0</v>
      </c>
      <c r="Q129" s="142">
        <v>0</v>
      </c>
      <c r="R129" s="142">
        <f t="shared" si="2"/>
        <v>0</v>
      </c>
      <c r="S129" s="142">
        <v>0</v>
      </c>
      <c r="T129" s="143">
        <f t="shared" si="3"/>
        <v>0</v>
      </c>
      <c r="AR129" s="144" t="s">
        <v>157</v>
      </c>
      <c r="AT129" s="144" t="s">
        <v>153</v>
      </c>
      <c r="AU129" s="144" t="s">
        <v>86</v>
      </c>
      <c r="AY129" s="16" t="s">
        <v>150</v>
      </c>
      <c r="BE129" s="145">
        <f t="shared" si="4"/>
        <v>0</v>
      </c>
      <c r="BF129" s="145">
        <f t="shared" si="5"/>
        <v>0</v>
      </c>
      <c r="BG129" s="145">
        <f t="shared" si="6"/>
        <v>0</v>
      </c>
      <c r="BH129" s="145">
        <f t="shared" si="7"/>
        <v>0</v>
      </c>
      <c r="BI129" s="145">
        <f t="shared" si="8"/>
        <v>0</v>
      </c>
      <c r="BJ129" s="16" t="s">
        <v>86</v>
      </c>
      <c r="BK129" s="145">
        <f t="shared" si="9"/>
        <v>0</v>
      </c>
      <c r="BL129" s="16" t="s">
        <v>157</v>
      </c>
      <c r="BM129" s="144" t="s">
        <v>157</v>
      </c>
    </row>
    <row r="130" spans="2:65" s="1" customFormat="1" ht="21.75" customHeight="1">
      <c r="B130" s="31"/>
      <c r="C130" s="132" t="s">
        <v>78</v>
      </c>
      <c r="D130" s="132" t="s">
        <v>153</v>
      </c>
      <c r="E130" s="133" t="s">
        <v>838</v>
      </c>
      <c r="F130" s="134" t="s">
        <v>839</v>
      </c>
      <c r="G130" s="135" t="s">
        <v>543</v>
      </c>
      <c r="H130" s="136">
        <v>8</v>
      </c>
      <c r="I130" s="137"/>
      <c r="J130" s="138">
        <f t="shared" si="0"/>
        <v>0</v>
      </c>
      <c r="K130" s="139"/>
      <c r="L130" s="31"/>
      <c r="M130" s="140" t="s">
        <v>1</v>
      </c>
      <c r="N130" s="141" t="s">
        <v>43</v>
      </c>
      <c r="P130" s="142">
        <f t="shared" si="1"/>
        <v>0</v>
      </c>
      <c r="Q130" s="142">
        <v>0</v>
      </c>
      <c r="R130" s="142">
        <f t="shared" si="2"/>
        <v>0</v>
      </c>
      <c r="S130" s="142">
        <v>0</v>
      </c>
      <c r="T130" s="143">
        <f t="shared" si="3"/>
        <v>0</v>
      </c>
      <c r="AR130" s="144" t="s">
        <v>157</v>
      </c>
      <c r="AT130" s="144" t="s">
        <v>153</v>
      </c>
      <c r="AU130" s="144" t="s">
        <v>86</v>
      </c>
      <c r="AY130" s="16" t="s">
        <v>150</v>
      </c>
      <c r="BE130" s="145">
        <f t="shared" si="4"/>
        <v>0</v>
      </c>
      <c r="BF130" s="145">
        <f t="shared" si="5"/>
        <v>0</v>
      </c>
      <c r="BG130" s="145">
        <f t="shared" si="6"/>
        <v>0</v>
      </c>
      <c r="BH130" s="145">
        <f t="shared" si="7"/>
        <v>0</v>
      </c>
      <c r="BI130" s="145">
        <f t="shared" si="8"/>
        <v>0</v>
      </c>
      <c r="BJ130" s="16" t="s">
        <v>86</v>
      </c>
      <c r="BK130" s="145">
        <f t="shared" si="9"/>
        <v>0</v>
      </c>
      <c r="BL130" s="16" t="s">
        <v>157</v>
      </c>
      <c r="BM130" s="144" t="s">
        <v>186</v>
      </c>
    </row>
    <row r="131" spans="2:65" s="1" customFormat="1" ht="24.2" customHeight="1">
      <c r="B131" s="31"/>
      <c r="C131" s="132" t="s">
        <v>78</v>
      </c>
      <c r="D131" s="132" t="s">
        <v>153</v>
      </c>
      <c r="E131" s="133" t="s">
        <v>840</v>
      </c>
      <c r="F131" s="134" t="s">
        <v>841</v>
      </c>
      <c r="G131" s="135" t="s">
        <v>543</v>
      </c>
      <c r="H131" s="136">
        <v>8</v>
      </c>
      <c r="I131" s="137"/>
      <c r="J131" s="138">
        <f t="shared" si="0"/>
        <v>0</v>
      </c>
      <c r="K131" s="139"/>
      <c r="L131" s="31"/>
      <c r="M131" s="140" t="s">
        <v>1</v>
      </c>
      <c r="N131" s="141" t="s">
        <v>43</v>
      </c>
      <c r="P131" s="142">
        <f t="shared" si="1"/>
        <v>0</v>
      </c>
      <c r="Q131" s="142">
        <v>0</v>
      </c>
      <c r="R131" s="142">
        <f t="shared" si="2"/>
        <v>0</v>
      </c>
      <c r="S131" s="142">
        <v>0</v>
      </c>
      <c r="T131" s="143">
        <f t="shared" si="3"/>
        <v>0</v>
      </c>
      <c r="AR131" s="144" t="s">
        <v>157</v>
      </c>
      <c r="AT131" s="144" t="s">
        <v>153</v>
      </c>
      <c r="AU131" s="144" t="s">
        <v>86</v>
      </c>
      <c r="AY131" s="16" t="s">
        <v>150</v>
      </c>
      <c r="BE131" s="145">
        <f t="shared" si="4"/>
        <v>0</v>
      </c>
      <c r="BF131" s="145">
        <f t="shared" si="5"/>
        <v>0</v>
      </c>
      <c r="BG131" s="145">
        <f t="shared" si="6"/>
        <v>0</v>
      </c>
      <c r="BH131" s="145">
        <f t="shared" si="7"/>
        <v>0</v>
      </c>
      <c r="BI131" s="145">
        <f t="shared" si="8"/>
        <v>0</v>
      </c>
      <c r="BJ131" s="16" t="s">
        <v>86</v>
      </c>
      <c r="BK131" s="145">
        <f t="shared" si="9"/>
        <v>0</v>
      </c>
      <c r="BL131" s="16" t="s">
        <v>157</v>
      </c>
      <c r="BM131" s="144" t="s">
        <v>184</v>
      </c>
    </row>
    <row r="132" spans="2:65" s="1" customFormat="1" ht="24.2" customHeight="1">
      <c r="B132" s="31"/>
      <c r="C132" s="132" t="s">
        <v>78</v>
      </c>
      <c r="D132" s="132" t="s">
        <v>153</v>
      </c>
      <c r="E132" s="133" t="s">
        <v>842</v>
      </c>
      <c r="F132" s="134" t="s">
        <v>843</v>
      </c>
      <c r="G132" s="135" t="s">
        <v>543</v>
      </c>
      <c r="H132" s="136">
        <v>2</v>
      </c>
      <c r="I132" s="137"/>
      <c r="J132" s="138">
        <f t="shared" si="0"/>
        <v>0</v>
      </c>
      <c r="K132" s="139"/>
      <c r="L132" s="31"/>
      <c r="M132" s="140" t="s">
        <v>1</v>
      </c>
      <c r="N132" s="141" t="s">
        <v>43</v>
      </c>
      <c r="P132" s="142">
        <f t="shared" si="1"/>
        <v>0</v>
      </c>
      <c r="Q132" s="142">
        <v>0</v>
      </c>
      <c r="R132" s="142">
        <f t="shared" si="2"/>
        <v>0</v>
      </c>
      <c r="S132" s="142">
        <v>0</v>
      </c>
      <c r="T132" s="143">
        <f t="shared" si="3"/>
        <v>0</v>
      </c>
      <c r="AR132" s="144" t="s">
        <v>157</v>
      </c>
      <c r="AT132" s="144" t="s">
        <v>153</v>
      </c>
      <c r="AU132" s="144" t="s">
        <v>86</v>
      </c>
      <c r="AY132" s="16" t="s">
        <v>150</v>
      </c>
      <c r="BE132" s="145">
        <f t="shared" si="4"/>
        <v>0</v>
      </c>
      <c r="BF132" s="145">
        <f t="shared" si="5"/>
        <v>0</v>
      </c>
      <c r="BG132" s="145">
        <f t="shared" si="6"/>
        <v>0</v>
      </c>
      <c r="BH132" s="145">
        <f t="shared" si="7"/>
        <v>0</v>
      </c>
      <c r="BI132" s="145">
        <f t="shared" si="8"/>
        <v>0</v>
      </c>
      <c r="BJ132" s="16" t="s">
        <v>86</v>
      </c>
      <c r="BK132" s="145">
        <f t="shared" si="9"/>
        <v>0</v>
      </c>
      <c r="BL132" s="16" t="s">
        <v>157</v>
      </c>
      <c r="BM132" s="144" t="s">
        <v>215</v>
      </c>
    </row>
    <row r="133" spans="2:65" s="1" customFormat="1" ht="16.5" customHeight="1">
      <c r="B133" s="31"/>
      <c r="C133" s="132" t="s">
        <v>78</v>
      </c>
      <c r="D133" s="132" t="s">
        <v>153</v>
      </c>
      <c r="E133" s="133" t="s">
        <v>844</v>
      </c>
      <c r="F133" s="134" t="s">
        <v>561</v>
      </c>
      <c r="G133" s="135" t="s">
        <v>562</v>
      </c>
      <c r="H133" s="136">
        <v>1</v>
      </c>
      <c r="I133" s="137"/>
      <c r="J133" s="138">
        <f t="shared" si="0"/>
        <v>0</v>
      </c>
      <c r="K133" s="139"/>
      <c r="L133" s="31"/>
      <c r="M133" s="140" t="s">
        <v>1</v>
      </c>
      <c r="N133" s="141" t="s">
        <v>43</v>
      </c>
      <c r="P133" s="142">
        <f t="shared" si="1"/>
        <v>0</v>
      </c>
      <c r="Q133" s="142">
        <v>0</v>
      </c>
      <c r="R133" s="142">
        <f t="shared" si="2"/>
        <v>0</v>
      </c>
      <c r="S133" s="142">
        <v>0</v>
      </c>
      <c r="T133" s="143">
        <f t="shared" si="3"/>
        <v>0</v>
      </c>
      <c r="AR133" s="144" t="s">
        <v>157</v>
      </c>
      <c r="AT133" s="144" t="s">
        <v>153</v>
      </c>
      <c r="AU133" s="144" t="s">
        <v>86</v>
      </c>
      <c r="AY133" s="16" t="s">
        <v>150</v>
      </c>
      <c r="BE133" s="145">
        <f t="shared" si="4"/>
        <v>0</v>
      </c>
      <c r="BF133" s="145">
        <f t="shared" si="5"/>
        <v>0</v>
      </c>
      <c r="BG133" s="145">
        <f t="shared" si="6"/>
        <v>0</v>
      </c>
      <c r="BH133" s="145">
        <f t="shared" si="7"/>
        <v>0</v>
      </c>
      <c r="BI133" s="145">
        <f t="shared" si="8"/>
        <v>0</v>
      </c>
      <c r="BJ133" s="16" t="s">
        <v>86</v>
      </c>
      <c r="BK133" s="145">
        <f t="shared" si="9"/>
        <v>0</v>
      </c>
      <c r="BL133" s="16" t="s">
        <v>157</v>
      </c>
      <c r="BM133" s="144" t="s">
        <v>229</v>
      </c>
    </row>
    <row r="134" spans="2:65" s="11" customFormat="1" ht="25.9" customHeight="1">
      <c r="B134" s="120"/>
      <c r="D134" s="121" t="s">
        <v>77</v>
      </c>
      <c r="E134" s="122" t="s">
        <v>601</v>
      </c>
      <c r="F134" s="122" t="s">
        <v>619</v>
      </c>
      <c r="I134" s="123"/>
      <c r="J134" s="124">
        <f>BK134</f>
        <v>0</v>
      </c>
      <c r="L134" s="120"/>
      <c r="M134" s="125"/>
      <c r="P134" s="126">
        <f>SUM(P135:P138)</f>
        <v>0</v>
      </c>
      <c r="R134" s="126">
        <f>SUM(R135:R138)</f>
        <v>0</v>
      </c>
      <c r="T134" s="127">
        <f>SUM(T135:T138)</f>
        <v>0</v>
      </c>
      <c r="AR134" s="121" t="s">
        <v>86</v>
      </c>
      <c r="AT134" s="128" t="s">
        <v>77</v>
      </c>
      <c r="AU134" s="128" t="s">
        <v>78</v>
      </c>
      <c r="AY134" s="121" t="s">
        <v>150</v>
      </c>
      <c r="BK134" s="129">
        <f>SUM(BK135:BK138)</f>
        <v>0</v>
      </c>
    </row>
    <row r="135" spans="2:65" s="1" customFormat="1" ht="24.2" customHeight="1">
      <c r="B135" s="31"/>
      <c r="C135" s="132" t="s">
        <v>78</v>
      </c>
      <c r="D135" s="132" t="s">
        <v>153</v>
      </c>
      <c r="E135" s="133" t="s">
        <v>845</v>
      </c>
      <c r="F135" s="134" t="s">
        <v>846</v>
      </c>
      <c r="G135" s="135" t="s">
        <v>543</v>
      </c>
      <c r="H135" s="136">
        <v>1</v>
      </c>
      <c r="I135" s="137"/>
      <c r="J135" s="138">
        <f>ROUND(I135*H135,2)</f>
        <v>0</v>
      </c>
      <c r="K135" s="139"/>
      <c r="L135" s="31"/>
      <c r="M135" s="140" t="s">
        <v>1</v>
      </c>
      <c r="N135" s="141" t="s">
        <v>43</v>
      </c>
      <c r="P135" s="142">
        <f>O135*H135</f>
        <v>0</v>
      </c>
      <c r="Q135" s="142">
        <v>0</v>
      </c>
      <c r="R135" s="142">
        <f>Q135*H135</f>
        <v>0</v>
      </c>
      <c r="S135" s="142">
        <v>0</v>
      </c>
      <c r="T135" s="143">
        <f>S135*H135</f>
        <v>0</v>
      </c>
      <c r="AR135" s="144" t="s">
        <v>157</v>
      </c>
      <c r="AT135" s="144" t="s">
        <v>153</v>
      </c>
      <c r="AU135" s="144" t="s">
        <v>86</v>
      </c>
      <c r="AY135" s="16" t="s">
        <v>150</v>
      </c>
      <c r="BE135" s="145">
        <f>IF(N135="základní",J135,0)</f>
        <v>0</v>
      </c>
      <c r="BF135" s="145">
        <f>IF(N135="snížená",J135,0)</f>
        <v>0</v>
      </c>
      <c r="BG135" s="145">
        <f>IF(N135="zákl. přenesená",J135,0)</f>
        <v>0</v>
      </c>
      <c r="BH135" s="145">
        <f>IF(N135="sníž. přenesená",J135,0)</f>
        <v>0</v>
      </c>
      <c r="BI135" s="145">
        <f>IF(N135="nulová",J135,0)</f>
        <v>0</v>
      </c>
      <c r="BJ135" s="16" t="s">
        <v>86</v>
      </c>
      <c r="BK135" s="145">
        <f>ROUND(I135*H135,2)</f>
        <v>0</v>
      </c>
      <c r="BL135" s="16" t="s">
        <v>157</v>
      </c>
      <c r="BM135" s="144" t="s">
        <v>240</v>
      </c>
    </row>
    <row r="136" spans="2:65" s="1" customFormat="1" ht="24.2" customHeight="1">
      <c r="B136" s="31"/>
      <c r="C136" s="132" t="s">
        <v>78</v>
      </c>
      <c r="D136" s="132" t="s">
        <v>153</v>
      </c>
      <c r="E136" s="133" t="s">
        <v>847</v>
      </c>
      <c r="F136" s="134" t="s">
        <v>848</v>
      </c>
      <c r="G136" s="135" t="s">
        <v>543</v>
      </c>
      <c r="H136" s="136">
        <v>3</v>
      </c>
      <c r="I136" s="137"/>
      <c r="J136" s="138">
        <f>ROUND(I136*H136,2)</f>
        <v>0</v>
      </c>
      <c r="K136" s="139"/>
      <c r="L136" s="31"/>
      <c r="M136" s="140" t="s">
        <v>1</v>
      </c>
      <c r="N136" s="141" t="s">
        <v>43</v>
      </c>
      <c r="P136" s="142">
        <f>O136*H136</f>
        <v>0</v>
      </c>
      <c r="Q136" s="142">
        <v>0</v>
      </c>
      <c r="R136" s="142">
        <f>Q136*H136</f>
        <v>0</v>
      </c>
      <c r="S136" s="142">
        <v>0</v>
      </c>
      <c r="T136" s="143">
        <f>S136*H136</f>
        <v>0</v>
      </c>
      <c r="AR136" s="144" t="s">
        <v>157</v>
      </c>
      <c r="AT136" s="144" t="s">
        <v>153</v>
      </c>
      <c r="AU136" s="144" t="s">
        <v>86</v>
      </c>
      <c r="AY136" s="16" t="s">
        <v>150</v>
      </c>
      <c r="BE136" s="145">
        <f>IF(N136="základní",J136,0)</f>
        <v>0</v>
      </c>
      <c r="BF136" s="145">
        <f>IF(N136="snížená",J136,0)</f>
        <v>0</v>
      </c>
      <c r="BG136" s="145">
        <f>IF(N136="zákl. přenesená",J136,0)</f>
        <v>0</v>
      </c>
      <c r="BH136" s="145">
        <f>IF(N136="sníž. přenesená",J136,0)</f>
        <v>0</v>
      </c>
      <c r="BI136" s="145">
        <f>IF(N136="nulová",J136,0)</f>
        <v>0</v>
      </c>
      <c r="BJ136" s="16" t="s">
        <v>86</v>
      </c>
      <c r="BK136" s="145">
        <f>ROUND(I136*H136,2)</f>
        <v>0</v>
      </c>
      <c r="BL136" s="16" t="s">
        <v>157</v>
      </c>
      <c r="BM136" s="144" t="s">
        <v>243</v>
      </c>
    </row>
    <row r="137" spans="2:65" s="1" customFormat="1" ht="24.2" customHeight="1">
      <c r="B137" s="31"/>
      <c r="C137" s="132" t="s">
        <v>78</v>
      </c>
      <c r="D137" s="132" t="s">
        <v>153</v>
      </c>
      <c r="E137" s="133" t="s">
        <v>849</v>
      </c>
      <c r="F137" s="134" t="s">
        <v>850</v>
      </c>
      <c r="G137" s="135" t="s">
        <v>543</v>
      </c>
      <c r="H137" s="136">
        <v>2</v>
      </c>
      <c r="I137" s="137"/>
      <c r="J137" s="138">
        <f>ROUND(I137*H137,2)</f>
        <v>0</v>
      </c>
      <c r="K137" s="139"/>
      <c r="L137" s="31"/>
      <c r="M137" s="140" t="s">
        <v>1</v>
      </c>
      <c r="N137" s="141" t="s">
        <v>43</v>
      </c>
      <c r="P137" s="142">
        <f>O137*H137</f>
        <v>0</v>
      </c>
      <c r="Q137" s="142">
        <v>0</v>
      </c>
      <c r="R137" s="142">
        <f>Q137*H137</f>
        <v>0</v>
      </c>
      <c r="S137" s="142">
        <v>0</v>
      </c>
      <c r="T137" s="143">
        <f>S137*H137</f>
        <v>0</v>
      </c>
      <c r="AR137" s="144" t="s">
        <v>157</v>
      </c>
      <c r="AT137" s="144" t="s">
        <v>153</v>
      </c>
      <c r="AU137" s="144" t="s">
        <v>86</v>
      </c>
      <c r="AY137" s="16" t="s">
        <v>150</v>
      </c>
      <c r="BE137" s="145">
        <f>IF(N137="základní",J137,0)</f>
        <v>0</v>
      </c>
      <c r="BF137" s="145">
        <f>IF(N137="snížená",J137,0)</f>
        <v>0</v>
      </c>
      <c r="BG137" s="145">
        <f>IF(N137="zákl. přenesená",J137,0)</f>
        <v>0</v>
      </c>
      <c r="BH137" s="145">
        <f>IF(N137="sníž. přenesená",J137,0)</f>
        <v>0</v>
      </c>
      <c r="BI137" s="145">
        <f>IF(N137="nulová",J137,0)</f>
        <v>0</v>
      </c>
      <c r="BJ137" s="16" t="s">
        <v>86</v>
      </c>
      <c r="BK137" s="145">
        <f>ROUND(I137*H137,2)</f>
        <v>0</v>
      </c>
      <c r="BL137" s="16" t="s">
        <v>157</v>
      </c>
      <c r="BM137" s="144" t="s">
        <v>260</v>
      </c>
    </row>
    <row r="138" spans="2:65" s="1" customFormat="1" ht="16.5" customHeight="1">
      <c r="B138" s="31"/>
      <c r="C138" s="132" t="s">
        <v>78</v>
      </c>
      <c r="D138" s="132" t="s">
        <v>153</v>
      </c>
      <c r="E138" s="133" t="s">
        <v>851</v>
      </c>
      <c r="F138" s="134" t="s">
        <v>636</v>
      </c>
      <c r="G138" s="135" t="s">
        <v>543</v>
      </c>
      <c r="H138" s="136">
        <v>6</v>
      </c>
      <c r="I138" s="137"/>
      <c r="J138" s="138">
        <f>ROUND(I138*H138,2)</f>
        <v>0</v>
      </c>
      <c r="K138" s="139"/>
      <c r="L138" s="31"/>
      <c r="M138" s="140" t="s">
        <v>1</v>
      </c>
      <c r="N138" s="141" t="s">
        <v>43</v>
      </c>
      <c r="P138" s="142">
        <f>O138*H138</f>
        <v>0</v>
      </c>
      <c r="Q138" s="142">
        <v>0</v>
      </c>
      <c r="R138" s="142">
        <f>Q138*H138</f>
        <v>0</v>
      </c>
      <c r="S138" s="142">
        <v>0</v>
      </c>
      <c r="T138" s="143">
        <f>S138*H138</f>
        <v>0</v>
      </c>
      <c r="AR138" s="144" t="s">
        <v>157</v>
      </c>
      <c r="AT138" s="144" t="s">
        <v>153</v>
      </c>
      <c r="AU138" s="144" t="s">
        <v>86</v>
      </c>
      <c r="AY138" s="16" t="s">
        <v>150</v>
      </c>
      <c r="BE138" s="145">
        <f>IF(N138="základní",J138,0)</f>
        <v>0</v>
      </c>
      <c r="BF138" s="145">
        <f>IF(N138="snížená",J138,0)</f>
        <v>0</v>
      </c>
      <c r="BG138" s="145">
        <f>IF(N138="zákl. přenesená",J138,0)</f>
        <v>0</v>
      </c>
      <c r="BH138" s="145">
        <f>IF(N138="sníž. přenesená",J138,0)</f>
        <v>0</v>
      </c>
      <c r="BI138" s="145">
        <f>IF(N138="nulová",J138,0)</f>
        <v>0</v>
      </c>
      <c r="BJ138" s="16" t="s">
        <v>86</v>
      </c>
      <c r="BK138" s="145">
        <f>ROUND(I138*H138,2)</f>
        <v>0</v>
      </c>
      <c r="BL138" s="16" t="s">
        <v>157</v>
      </c>
      <c r="BM138" s="144" t="s">
        <v>272</v>
      </c>
    </row>
    <row r="139" spans="2:65" s="11" customFormat="1" ht="25.9" customHeight="1">
      <c r="B139" s="120"/>
      <c r="D139" s="121" t="s">
        <v>77</v>
      </c>
      <c r="E139" s="122" t="s">
        <v>610</v>
      </c>
      <c r="F139" s="122" t="s">
        <v>1</v>
      </c>
      <c r="I139" s="123"/>
      <c r="J139" s="124">
        <f>BK139</f>
        <v>0</v>
      </c>
      <c r="L139" s="120"/>
      <c r="M139" s="125"/>
      <c r="P139" s="126">
        <f>SUM(P140:P142)</f>
        <v>0</v>
      </c>
      <c r="R139" s="126">
        <f>SUM(R140:R142)</f>
        <v>0</v>
      </c>
      <c r="T139" s="127">
        <f>SUM(T140:T142)</f>
        <v>0</v>
      </c>
      <c r="AR139" s="121" t="s">
        <v>86</v>
      </c>
      <c r="AT139" s="128" t="s">
        <v>77</v>
      </c>
      <c r="AU139" s="128" t="s">
        <v>78</v>
      </c>
      <c r="AY139" s="121" t="s">
        <v>150</v>
      </c>
      <c r="BK139" s="129">
        <f>SUM(BK140:BK142)</f>
        <v>0</v>
      </c>
    </row>
    <row r="140" spans="2:65" s="1" customFormat="1" ht="24.2" customHeight="1">
      <c r="B140" s="31"/>
      <c r="C140" s="132" t="s">
        <v>78</v>
      </c>
      <c r="D140" s="132" t="s">
        <v>153</v>
      </c>
      <c r="E140" s="133" t="s">
        <v>852</v>
      </c>
      <c r="F140" s="134" t="s">
        <v>853</v>
      </c>
      <c r="G140" s="135" t="s">
        <v>543</v>
      </c>
      <c r="H140" s="136">
        <v>4</v>
      </c>
      <c r="I140" s="137"/>
      <c r="J140" s="138">
        <f>ROUND(I140*H140,2)</f>
        <v>0</v>
      </c>
      <c r="K140" s="139"/>
      <c r="L140" s="31"/>
      <c r="M140" s="140" t="s">
        <v>1</v>
      </c>
      <c r="N140" s="141" t="s">
        <v>43</v>
      </c>
      <c r="P140" s="142">
        <f>O140*H140</f>
        <v>0</v>
      </c>
      <c r="Q140" s="142">
        <v>0</v>
      </c>
      <c r="R140" s="142">
        <f>Q140*H140</f>
        <v>0</v>
      </c>
      <c r="S140" s="142">
        <v>0</v>
      </c>
      <c r="T140" s="143">
        <f>S140*H140</f>
        <v>0</v>
      </c>
      <c r="AR140" s="144" t="s">
        <v>157</v>
      </c>
      <c r="AT140" s="144" t="s">
        <v>153</v>
      </c>
      <c r="AU140" s="144" t="s">
        <v>86</v>
      </c>
      <c r="AY140" s="16" t="s">
        <v>150</v>
      </c>
      <c r="BE140" s="145">
        <f>IF(N140="základní",J140,0)</f>
        <v>0</v>
      </c>
      <c r="BF140" s="145">
        <f>IF(N140="snížená",J140,0)</f>
        <v>0</v>
      </c>
      <c r="BG140" s="145">
        <f>IF(N140="zákl. přenesená",J140,0)</f>
        <v>0</v>
      </c>
      <c r="BH140" s="145">
        <f>IF(N140="sníž. přenesená",J140,0)</f>
        <v>0</v>
      </c>
      <c r="BI140" s="145">
        <f>IF(N140="nulová",J140,0)</f>
        <v>0</v>
      </c>
      <c r="BJ140" s="16" t="s">
        <v>86</v>
      </c>
      <c r="BK140" s="145">
        <f>ROUND(I140*H140,2)</f>
        <v>0</v>
      </c>
      <c r="BL140" s="16" t="s">
        <v>157</v>
      </c>
      <c r="BM140" s="144" t="s">
        <v>284</v>
      </c>
    </row>
    <row r="141" spans="2:65" s="1" customFormat="1" ht="16.5" customHeight="1">
      <c r="B141" s="31"/>
      <c r="C141" s="132" t="s">
        <v>78</v>
      </c>
      <c r="D141" s="132" t="s">
        <v>153</v>
      </c>
      <c r="E141" s="133" t="s">
        <v>854</v>
      </c>
      <c r="F141" s="134" t="s">
        <v>636</v>
      </c>
      <c r="G141" s="135" t="s">
        <v>543</v>
      </c>
      <c r="H141" s="136">
        <v>3</v>
      </c>
      <c r="I141" s="137"/>
      <c r="J141" s="138">
        <f>ROUND(I141*H141,2)</f>
        <v>0</v>
      </c>
      <c r="K141" s="139"/>
      <c r="L141" s="31"/>
      <c r="M141" s="140" t="s">
        <v>1</v>
      </c>
      <c r="N141" s="141" t="s">
        <v>43</v>
      </c>
      <c r="P141" s="142">
        <f>O141*H141</f>
        <v>0</v>
      </c>
      <c r="Q141" s="142">
        <v>0</v>
      </c>
      <c r="R141" s="142">
        <f>Q141*H141</f>
        <v>0</v>
      </c>
      <c r="S141" s="142">
        <v>0</v>
      </c>
      <c r="T141" s="143">
        <f>S141*H141</f>
        <v>0</v>
      </c>
      <c r="AR141" s="144" t="s">
        <v>157</v>
      </c>
      <c r="AT141" s="144" t="s">
        <v>153</v>
      </c>
      <c r="AU141" s="144" t="s">
        <v>86</v>
      </c>
      <c r="AY141" s="16" t="s">
        <v>150</v>
      </c>
      <c r="BE141" s="145">
        <f>IF(N141="základní",J141,0)</f>
        <v>0</v>
      </c>
      <c r="BF141" s="145">
        <f>IF(N141="snížená",J141,0)</f>
        <v>0</v>
      </c>
      <c r="BG141" s="145">
        <f>IF(N141="zákl. přenesená",J141,0)</f>
        <v>0</v>
      </c>
      <c r="BH141" s="145">
        <f>IF(N141="sníž. přenesená",J141,0)</f>
        <v>0</v>
      </c>
      <c r="BI141" s="145">
        <f>IF(N141="nulová",J141,0)</f>
        <v>0</v>
      </c>
      <c r="BJ141" s="16" t="s">
        <v>86</v>
      </c>
      <c r="BK141" s="145">
        <f>ROUND(I141*H141,2)</f>
        <v>0</v>
      </c>
      <c r="BL141" s="16" t="s">
        <v>157</v>
      </c>
      <c r="BM141" s="144" t="s">
        <v>294</v>
      </c>
    </row>
    <row r="142" spans="2:65" s="1" customFormat="1" ht="24.2" customHeight="1">
      <c r="B142" s="31"/>
      <c r="C142" s="132" t="s">
        <v>78</v>
      </c>
      <c r="D142" s="132" t="s">
        <v>153</v>
      </c>
      <c r="E142" s="133" t="s">
        <v>855</v>
      </c>
      <c r="F142" s="134" t="s">
        <v>856</v>
      </c>
      <c r="G142" s="135" t="s">
        <v>695</v>
      </c>
      <c r="H142" s="136">
        <v>2</v>
      </c>
      <c r="I142" s="137"/>
      <c r="J142" s="138">
        <f>ROUND(I142*H142,2)</f>
        <v>0</v>
      </c>
      <c r="K142" s="139"/>
      <c r="L142" s="31"/>
      <c r="M142" s="140" t="s">
        <v>1</v>
      </c>
      <c r="N142" s="141" t="s">
        <v>43</v>
      </c>
      <c r="P142" s="142">
        <f>O142*H142</f>
        <v>0</v>
      </c>
      <c r="Q142" s="142">
        <v>0</v>
      </c>
      <c r="R142" s="142">
        <f>Q142*H142</f>
        <v>0</v>
      </c>
      <c r="S142" s="142">
        <v>0</v>
      </c>
      <c r="T142" s="143">
        <f>S142*H142</f>
        <v>0</v>
      </c>
      <c r="AR142" s="144" t="s">
        <v>157</v>
      </c>
      <c r="AT142" s="144" t="s">
        <v>153</v>
      </c>
      <c r="AU142" s="144" t="s">
        <v>86</v>
      </c>
      <c r="AY142" s="16" t="s">
        <v>150</v>
      </c>
      <c r="BE142" s="145">
        <f>IF(N142="základní",J142,0)</f>
        <v>0</v>
      </c>
      <c r="BF142" s="145">
        <f>IF(N142="snížená",J142,0)</f>
        <v>0</v>
      </c>
      <c r="BG142" s="145">
        <f>IF(N142="zákl. přenesená",J142,0)</f>
        <v>0</v>
      </c>
      <c r="BH142" s="145">
        <f>IF(N142="sníž. přenesená",J142,0)</f>
        <v>0</v>
      </c>
      <c r="BI142" s="145">
        <f>IF(N142="nulová",J142,0)</f>
        <v>0</v>
      </c>
      <c r="BJ142" s="16" t="s">
        <v>86</v>
      </c>
      <c r="BK142" s="145">
        <f>ROUND(I142*H142,2)</f>
        <v>0</v>
      </c>
      <c r="BL142" s="16" t="s">
        <v>157</v>
      </c>
      <c r="BM142" s="144" t="s">
        <v>305</v>
      </c>
    </row>
    <row r="143" spans="2:65" s="11" customFormat="1" ht="25.9" customHeight="1">
      <c r="B143" s="120"/>
      <c r="D143" s="121" t="s">
        <v>77</v>
      </c>
      <c r="E143" s="122" t="s">
        <v>618</v>
      </c>
      <c r="F143" s="122" t="s">
        <v>857</v>
      </c>
      <c r="I143" s="123"/>
      <c r="J143" s="124">
        <f>BK143</f>
        <v>0</v>
      </c>
      <c r="L143" s="120"/>
      <c r="M143" s="125"/>
      <c r="P143" s="126">
        <f>SUM(P144:P151)</f>
        <v>0</v>
      </c>
      <c r="R143" s="126">
        <f>SUM(R144:R151)</f>
        <v>0</v>
      </c>
      <c r="T143" s="127">
        <f>SUM(T144:T151)</f>
        <v>0</v>
      </c>
      <c r="AR143" s="121" t="s">
        <v>86</v>
      </c>
      <c r="AT143" s="128" t="s">
        <v>77</v>
      </c>
      <c r="AU143" s="128" t="s">
        <v>78</v>
      </c>
      <c r="AY143" s="121" t="s">
        <v>150</v>
      </c>
      <c r="BK143" s="129">
        <f>SUM(BK144:BK151)</f>
        <v>0</v>
      </c>
    </row>
    <row r="144" spans="2:65" s="1" customFormat="1" ht="37.9" customHeight="1">
      <c r="B144" s="31"/>
      <c r="C144" s="132" t="s">
        <v>78</v>
      </c>
      <c r="D144" s="132" t="s">
        <v>153</v>
      </c>
      <c r="E144" s="133" t="s">
        <v>858</v>
      </c>
      <c r="F144" s="134" t="s">
        <v>859</v>
      </c>
      <c r="G144" s="135" t="s">
        <v>543</v>
      </c>
      <c r="H144" s="136">
        <v>2</v>
      </c>
      <c r="I144" s="137"/>
      <c r="J144" s="138">
        <f t="shared" ref="J144:J151" si="10">ROUND(I144*H144,2)</f>
        <v>0</v>
      </c>
      <c r="K144" s="139"/>
      <c r="L144" s="31"/>
      <c r="M144" s="140" t="s">
        <v>1</v>
      </c>
      <c r="N144" s="141" t="s">
        <v>43</v>
      </c>
      <c r="P144" s="142">
        <f t="shared" ref="P144:P151" si="11">O144*H144</f>
        <v>0</v>
      </c>
      <c r="Q144" s="142">
        <v>0</v>
      </c>
      <c r="R144" s="142">
        <f t="shared" ref="R144:R151" si="12">Q144*H144</f>
        <v>0</v>
      </c>
      <c r="S144" s="142">
        <v>0</v>
      </c>
      <c r="T144" s="143">
        <f t="shared" ref="T144:T151" si="13">S144*H144</f>
        <v>0</v>
      </c>
      <c r="AR144" s="144" t="s">
        <v>157</v>
      </c>
      <c r="AT144" s="144" t="s">
        <v>153</v>
      </c>
      <c r="AU144" s="144" t="s">
        <v>86</v>
      </c>
      <c r="AY144" s="16" t="s">
        <v>150</v>
      </c>
      <c r="BE144" s="145">
        <f t="shared" ref="BE144:BE151" si="14">IF(N144="základní",J144,0)</f>
        <v>0</v>
      </c>
      <c r="BF144" s="145">
        <f t="shared" ref="BF144:BF151" si="15">IF(N144="snížená",J144,0)</f>
        <v>0</v>
      </c>
      <c r="BG144" s="145">
        <f t="shared" ref="BG144:BG151" si="16">IF(N144="zákl. přenesená",J144,0)</f>
        <v>0</v>
      </c>
      <c r="BH144" s="145">
        <f t="shared" ref="BH144:BH151" si="17">IF(N144="sníž. přenesená",J144,0)</f>
        <v>0</v>
      </c>
      <c r="BI144" s="145">
        <f t="shared" ref="BI144:BI151" si="18">IF(N144="nulová",J144,0)</f>
        <v>0</v>
      </c>
      <c r="BJ144" s="16" t="s">
        <v>86</v>
      </c>
      <c r="BK144" s="145">
        <f t="shared" ref="BK144:BK151" si="19">ROUND(I144*H144,2)</f>
        <v>0</v>
      </c>
      <c r="BL144" s="16" t="s">
        <v>157</v>
      </c>
      <c r="BM144" s="144" t="s">
        <v>313</v>
      </c>
    </row>
    <row r="145" spans="2:65" s="1" customFormat="1" ht="16.5" customHeight="1">
      <c r="B145" s="31"/>
      <c r="C145" s="132" t="s">
        <v>78</v>
      </c>
      <c r="D145" s="132" t="s">
        <v>153</v>
      </c>
      <c r="E145" s="133" t="s">
        <v>860</v>
      </c>
      <c r="F145" s="134" t="s">
        <v>861</v>
      </c>
      <c r="G145" s="135" t="s">
        <v>543</v>
      </c>
      <c r="H145" s="136">
        <v>2</v>
      </c>
      <c r="I145" s="137"/>
      <c r="J145" s="138">
        <f t="shared" si="10"/>
        <v>0</v>
      </c>
      <c r="K145" s="139"/>
      <c r="L145" s="31"/>
      <c r="M145" s="140" t="s">
        <v>1</v>
      </c>
      <c r="N145" s="141" t="s">
        <v>43</v>
      </c>
      <c r="P145" s="142">
        <f t="shared" si="11"/>
        <v>0</v>
      </c>
      <c r="Q145" s="142">
        <v>0</v>
      </c>
      <c r="R145" s="142">
        <f t="shared" si="12"/>
        <v>0</v>
      </c>
      <c r="S145" s="142">
        <v>0</v>
      </c>
      <c r="T145" s="143">
        <f t="shared" si="13"/>
        <v>0</v>
      </c>
      <c r="AR145" s="144" t="s">
        <v>157</v>
      </c>
      <c r="AT145" s="144" t="s">
        <v>153</v>
      </c>
      <c r="AU145" s="144" t="s">
        <v>86</v>
      </c>
      <c r="AY145" s="16" t="s">
        <v>150</v>
      </c>
      <c r="BE145" s="145">
        <f t="shared" si="14"/>
        <v>0</v>
      </c>
      <c r="BF145" s="145">
        <f t="shared" si="15"/>
        <v>0</v>
      </c>
      <c r="BG145" s="145">
        <f t="shared" si="16"/>
        <v>0</v>
      </c>
      <c r="BH145" s="145">
        <f t="shared" si="17"/>
        <v>0</v>
      </c>
      <c r="BI145" s="145">
        <f t="shared" si="18"/>
        <v>0</v>
      </c>
      <c r="BJ145" s="16" t="s">
        <v>86</v>
      </c>
      <c r="BK145" s="145">
        <f t="shared" si="19"/>
        <v>0</v>
      </c>
      <c r="BL145" s="16" t="s">
        <v>157</v>
      </c>
      <c r="BM145" s="144" t="s">
        <v>321</v>
      </c>
    </row>
    <row r="146" spans="2:65" s="1" customFormat="1" ht="16.5" customHeight="1">
      <c r="B146" s="31"/>
      <c r="C146" s="132" t="s">
        <v>78</v>
      </c>
      <c r="D146" s="132" t="s">
        <v>153</v>
      </c>
      <c r="E146" s="133" t="s">
        <v>862</v>
      </c>
      <c r="F146" s="134" t="s">
        <v>863</v>
      </c>
      <c r="G146" s="135" t="s">
        <v>543</v>
      </c>
      <c r="H146" s="136">
        <v>2</v>
      </c>
      <c r="I146" s="137"/>
      <c r="J146" s="138">
        <f t="shared" si="10"/>
        <v>0</v>
      </c>
      <c r="K146" s="139"/>
      <c r="L146" s="31"/>
      <c r="M146" s="140" t="s">
        <v>1</v>
      </c>
      <c r="N146" s="141" t="s">
        <v>43</v>
      </c>
      <c r="P146" s="142">
        <f t="shared" si="11"/>
        <v>0</v>
      </c>
      <c r="Q146" s="142">
        <v>0</v>
      </c>
      <c r="R146" s="142">
        <f t="shared" si="12"/>
        <v>0</v>
      </c>
      <c r="S146" s="142">
        <v>0</v>
      </c>
      <c r="T146" s="143">
        <f t="shared" si="13"/>
        <v>0</v>
      </c>
      <c r="AR146" s="144" t="s">
        <v>157</v>
      </c>
      <c r="AT146" s="144" t="s">
        <v>153</v>
      </c>
      <c r="AU146" s="144" t="s">
        <v>86</v>
      </c>
      <c r="AY146" s="16" t="s">
        <v>150</v>
      </c>
      <c r="BE146" s="145">
        <f t="shared" si="14"/>
        <v>0</v>
      </c>
      <c r="BF146" s="145">
        <f t="shared" si="15"/>
        <v>0</v>
      </c>
      <c r="BG146" s="145">
        <f t="shared" si="16"/>
        <v>0</v>
      </c>
      <c r="BH146" s="145">
        <f t="shared" si="17"/>
        <v>0</v>
      </c>
      <c r="BI146" s="145">
        <f t="shared" si="18"/>
        <v>0</v>
      </c>
      <c r="BJ146" s="16" t="s">
        <v>86</v>
      </c>
      <c r="BK146" s="145">
        <f t="shared" si="19"/>
        <v>0</v>
      </c>
      <c r="BL146" s="16" t="s">
        <v>157</v>
      </c>
      <c r="BM146" s="144" t="s">
        <v>335</v>
      </c>
    </row>
    <row r="147" spans="2:65" s="1" customFormat="1" ht="24.2" customHeight="1">
      <c r="B147" s="31"/>
      <c r="C147" s="132" t="s">
        <v>78</v>
      </c>
      <c r="D147" s="132" t="s">
        <v>153</v>
      </c>
      <c r="E147" s="133" t="s">
        <v>864</v>
      </c>
      <c r="F147" s="134" t="s">
        <v>865</v>
      </c>
      <c r="G147" s="135" t="s">
        <v>543</v>
      </c>
      <c r="H147" s="136">
        <v>2</v>
      </c>
      <c r="I147" s="137"/>
      <c r="J147" s="138">
        <f t="shared" si="10"/>
        <v>0</v>
      </c>
      <c r="K147" s="139"/>
      <c r="L147" s="31"/>
      <c r="M147" s="140" t="s">
        <v>1</v>
      </c>
      <c r="N147" s="141" t="s">
        <v>43</v>
      </c>
      <c r="P147" s="142">
        <f t="shared" si="11"/>
        <v>0</v>
      </c>
      <c r="Q147" s="142">
        <v>0</v>
      </c>
      <c r="R147" s="142">
        <f t="shared" si="12"/>
        <v>0</v>
      </c>
      <c r="S147" s="142">
        <v>0</v>
      </c>
      <c r="T147" s="143">
        <f t="shared" si="13"/>
        <v>0</v>
      </c>
      <c r="AR147" s="144" t="s">
        <v>157</v>
      </c>
      <c r="AT147" s="144" t="s">
        <v>153</v>
      </c>
      <c r="AU147" s="144" t="s">
        <v>86</v>
      </c>
      <c r="AY147" s="16" t="s">
        <v>150</v>
      </c>
      <c r="BE147" s="145">
        <f t="shared" si="14"/>
        <v>0</v>
      </c>
      <c r="BF147" s="145">
        <f t="shared" si="15"/>
        <v>0</v>
      </c>
      <c r="BG147" s="145">
        <f t="shared" si="16"/>
        <v>0</v>
      </c>
      <c r="BH147" s="145">
        <f t="shared" si="17"/>
        <v>0</v>
      </c>
      <c r="BI147" s="145">
        <f t="shared" si="18"/>
        <v>0</v>
      </c>
      <c r="BJ147" s="16" t="s">
        <v>86</v>
      </c>
      <c r="BK147" s="145">
        <f t="shared" si="19"/>
        <v>0</v>
      </c>
      <c r="BL147" s="16" t="s">
        <v>157</v>
      </c>
      <c r="BM147" s="144" t="s">
        <v>344</v>
      </c>
    </row>
    <row r="148" spans="2:65" s="1" customFormat="1" ht="24.2" customHeight="1">
      <c r="B148" s="31"/>
      <c r="C148" s="132" t="s">
        <v>78</v>
      </c>
      <c r="D148" s="132" t="s">
        <v>153</v>
      </c>
      <c r="E148" s="133" t="s">
        <v>866</v>
      </c>
      <c r="F148" s="134" t="s">
        <v>867</v>
      </c>
      <c r="G148" s="135" t="s">
        <v>543</v>
      </c>
      <c r="H148" s="136">
        <v>2</v>
      </c>
      <c r="I148" s="137"/>
      <c r="J148" s="138">
        <f t="shared" si="10"/>
        <v>0</v>
      </c>
      <c r="K148" s="139"/>
      <c r="L148" s="31"/>
      <c r="M148" s="140" t="s">
        <v>1</v>
      </c>
      <c r="N148" s="141" t="s">
        <v>43</v>
      </c>
      <c r="P148" s="142">
        <f t="shared" si="11"/>
        <v>0</v>
      </c>
      <c r="Q148" s="142">
        <v>0</v>
      </c>
      <c r="R148" s="142">
        <f t="shared" si="12"/>
        <v>0</v>
      </c>
      <c r="S148" s="142">
        <v>0</v>
      </c>
      <c r="T148" s="143">
        <f t="shared" si="13"/>
        <v>0</v>
      </c>
      <c r="AR148" s="144" t="s">
        <v>157</v>
      </c>
      <c r="AT148" s="144" t="s">
        <v>153</v>
      </c>
      <c r="AU148" s="144" t="s">
        <v>86</v>
      </c>
      <c r="AY148" s="16" t="s">
        <v>150</v>
      </c>
      <c r="BE148" s="145">
        <f t="shared" si="14"/>
        <v>0</v>
      </c>
      <c r="BF148" s="145">
        <f t="shared" si="15"/>
        <v>0</v>
      </c>
      <c r="BG148" s="145">
        <f t="shared" si="16"/>
        <v>0</v>
      </c>
      <c r="BH148" s="145">
        <f t="shared" si="17"/>
        <v>0</v>
      </c>
      <c r="BI148" s="145">
        <f t="shared" si="18"/>
        <v>0</v>
      </c>
      <c r="BJ148" s="16" t="s">
        <v>86</v>
      </c>
      <c r="BK148" s="145">
        <f t="shared" si="19"/>
        <v>0</v>
      </c>
      <c r="BL148" s="16" t="s">
        <v>157</v>
      </c>
      <c r="BM148" s="144" t="s">
        <v>353</v>
      </c>
    </row>
    <row r="149" spans="2:65" s="1" customFormat="1" ht="21.75" customHeight="1">
      <c r="B149" s="31"/>
      <c r="C149" s="132" t="s">
        <v>78</v>
      </c>
      <c r="D149" s="132" t="s">
        <v>153</v>
      </c>
      <c r="E149" s="133" t="s">
        <v>868</v>
      </c>
      <c r="F149" s="134" t="s">
        <v>869</v>
      </c>
      <c r="G149" s="135" t="s">
        <v>543</v>
      </c>
      <c r="H149" s="136">
        <v>2</v>
      </c>
      <c r="I149" s="137"/>
      <c r="J149" s="138">
        <f t="shared" si="10"/>
        <v>0</v>
      </c>
      <c r="K149" s="139"/>
      <c r="L149" s="31"/>
      <c r="M149" s="140" t="s">
        <v>1</v>
      </c>
      <c r="N149" s="141" t="s">
        <v>43</v>
      </c>
      <c r="P149" s="142">
        <f t="shared" si="11"/>
        <v>0</v>
      </c>
      <c r="Q149" s="142">
        <v>0</v>
      </c>
      <c r="R149" s="142">
        <f t="shared" si="12"/>
        <v>0</v>
      </c>
      <c r="S149" s="142">
        <v>0</v>
      </c>
      <c r="T149" s="143">
        <f t="shared" si="13"/>
        <v>0</v>
      </c>
      <c r="AR149" s="144" t="s">
        <v>157</v>
      </c>
      <c r="AT149" s="144" t="s">
        <v>153</v>
      </c>
      <c r="AU149" s="144" t="s">
        <v>86</v>
      </c>
      <c r="AY149" s="16" t="s">
        <v>150</v>
      </c>
      <c r="BE149" s="145">
        <f t="shared" si="14"/>
        <v>0</v>
      </c>
      <c r="BF149" s="145">
        <f t="shared" si="15"/>
        <v>0</v>
      </c>
      <c r="BG149" s="145">
        <f t="shared" si="16"/>
        <v>0</v>
      </c>
      <c r="BH149" s="145">
        <f t="shared" si="17"/>
        <v>0</v>
      </c>
      <c r="BI149" s="145">
        <f t="shared" si="18"/>
        <v>0</v>
      </c>
      <c r="BJ149" s="16" t="s">
        <v>86</v>
      </c>
      <c r="BK149" s="145">
        <f t="shared" si="19"/>
        <v>0</v>
      </c>
      <c r="BL149" s="16" t="s">
        <v>157</v>
      </c>
      <c r="BM149" s="144" t="s">
        <v>364</v>
      </c>
    </row>
    <row r="150" spans="2:65" s="1" customFormat="1" ht="16.5" customHeight="1">
      <c r="B150" s="31"/>
      <c r="C150" s="132" t="s">
        <v>78</v>
      </c>
      <c r="D150" s="132" t="s">
        <v>153</v>
      </c>
      <c r="E150" s="133" t="s">
        <v>870</v>
      </c>
      <c r="F150" s="134" t="s">
        <v>871</v>
      </c>
      <c r="G150" s="135" t="s">
        <v>695</v>
      </c>
      <c r="H150" s="136">
        <v>6</v>
      </c>
      <c r="I150" s="137"/>
      <c r="J150" s="138">
        <f t="shared" si="10"/>
        <v>0</v>
      </c>
      <c r="K150" s="139"/>
      <c r="L150" s="31"/>
      <c r="M150" s="140" t="s">
        <v>1</v>
      </c>
      <c r="N150" s="141" t="s">
        <v>43</v>
      </c>
      <c r="P150" s="142">
        <f t="shared" si="11"/>
        <v>0</v>
      </c>
      <c r="Q150" s="142">
        <v>0</v>
      </c>
      <c r="R150" s="142">
        <f t="shared" si="12"/>
        <v>0</v>
      </c>
      <c r="S150" s="142">
        <v>0</v>
      </c>
      <c r="T150" s="143">
        <f t="shared" si="13"/>
        <v>0</v>
      </c>
      <c r="AR150" s="144" t="s">
        <v>157</v>
      </c>
      <c r="AT150" s="144" t="s">
        <v>153</v>
      </c>
      <c r="AU150" s="144" t="s">
        <v>86</v>
      </c>
      <c r="AY150" s="16" t="s">
        <v>150</v>
      </c>
      <c r="BE150" s="145">
        <f t="shared" si="14"/>
        <v>0</v>
      </c>
      <c r="BF150" s="145">
        <f t="shared" si="15"/>
        <v>0</v>
      </c>
      <c r="BG150" s="145">
        <f t="shared" si="16"/>
        <v>0</v>
      </c>
      <c r="BH150" s="145">
        <f t="shared" si="17"/>
        <v>0</v>
      </c>
      <c r="BI150" s="145">
        <f t="shared" si="18"/>
        <v>0</v>
      </c>
      <c r="BJ150" s="16" t="s">
        <v>86</v>
      </c>
      <c r="BK150" s="145">
        <f t="shared" si="19"/>
        <v>0</v>
      </c>
      <c r="BL150" s="16" t="s">
        <v>157</v>
      </c>
      <c r="BM150" s="144" t="s">
        <v>373</v>
      </c>
    </row>
    <row r="151" spans="2:65" s="1" customFormat="1" ht="16.5" customHeight="1">
      <c r="B151" s="31"/>
      <c r="C151" s="132" t="s">
        <v>78</v>
      </c>
      <c r="D151" s="132" t="s">
        <v>153</v>
      </c>
      <c r="E151" s="133" t="s">
        <v>872</v>
      </c>
      <c r="F151" s="134" t="s">
        <v>873</v>
      </c>
      <c r="G151" s="135" t="s">
        <v>695</v>
      </c>
      <c r="H151" s="136">
        <v>2</v>
      </c>
      <c r="I151" s="137"/>
      <c r="J151" s="138">
        <f t="shared" si="10"/>
        <v>0</v>
      </c>
      <c r="K151" s="139"/>
      <c r="L151" s="31"/>
      <c r="M151" s="140" t="s">
        <v>1</v>
      </c>
      <c r="N151" s="141" t="s">
        <v>43</v>
      </c>
      <c r="P151" s="142">
        <f t="shared" si="11"/>
        <v>0</v>
      </c>
      <c r="Q151" s="142">
        <v>0</v>
      </c>
      <c r="R151" s="142">
        <f t="shared" si="12"/>
        <v>0</v>
      </c>
      <c r="S151" s="142">
        <v>0</v>
      </c>
      <c r="T151" s="143">
        <f t="shared" si="13"/>
        <v>0</v>
      </c>
      <c r="AR151" s="144" t="s">
        <v>157</v>
      </c>
      <c r="AT151" s="144" t="s">
        <v>153</v>
      </c>
      <c r="AU151" s="144" t="s">
        <v>86</v>
      </c>
      <c r="AY151" s="16" t="s">
        <v>150</v>
      </c>
      <c r="BE151" s="145">
        <f t="shared" si="14"/>
        <v>0</v>
      </c>
      <c r="BF151" s="145">
        <f t="shared" si="15"/>
        <v>0</v>
      </c>
      <c r="BG151" s="145">
        <f t="shared" si="16"/>
        <v>0</v>
      </c>
      <c r="BH151" s="145">
        <f t="shared" si="17"/>
        <v>0</v>
      </c>
      <c r="BI151" s="145">
        <f t="shared" si="18"/>
        <v>0</v>
      </c>
      <c r="BJ151" s="16" t="s">
        <v>86</v>
      </c>
      <c r="BK151" s="145">
        <f t="shared" si="19"/>
        <v>0</v>
      </c>
      <c r="BL151" s="16" t="s">
        <v>157</v>
      </c>
      <c r="BM151" s="144" t="s">
        <v>384</v>
      </c>
    </row>
    <row r="152" spans="2:65" s="11" customFormat="1" ht="25.9" customHeight="1">
      <c r="B152" s="120"/>
      <c r="D152" s="121" t="s">
        <v>77</v>
      </c>
      <c r="E152" s="122" t="s">
        <v>638</v>
      </c>
      <c r="F152" s="122" t="s">
        <v>874</v>
      </c>
      <c r="I152" s="123"/>
      <c r="J152" s="124">
        <f>BK152</f>
        <v>0</v>
      </c>
      <c r="L152" s="120"/>
      <c r="M152" s="125"/>
      <c r="P152" s="126">
        <f>SUM(P153:P167)</f>
        <v>0</v>
      </c>
      <c r="R152" s="126">
        <f>SUM(R153:R167)</f>
        <v>0</v>
      </c>
      <c r="T152" s="127">
        <f>SUM(T153:T167)</f>
        <v>0</v>
      </c>
      <c r="AR152" s="121" t="s">
        <v>86</v>
      </c>
      <c r="AT152" s="128" t="s">
        <v>77</v>
      </c>
      <c r="AU152" s="128" t="s">
        <v>78</v>
      </c>
      <c r="AY152" s="121" t="s">
        <v>150</v>
      </c>
      <c r="BK152" s="129">
        <f>SUM(BK153:BK167)</f>
        <v>0</v>
      </c>
    </row>
    <row r="153" spans="2:65" s="1" customFormat="1" ht="16.5" customHeight="1">
      <c r="B153" s="31"/>
      <c r="C153" s="132" t="s">
        <v>78</v>
      </c>
      <c r="D153" s="132" t="s">
        <v>153</v>
      </c>
      <c r="E153" s="133" t="s">
        <v>875</v>
      </c>
      <c r="F153" s="134" t="s">
        <v>876</v>
      </c>
      <c r="G153" s="135" t="s">
        <v>543</v>
      </c>
      <c r="H153" s="136">
        <v>1</v>
      </c>
      <c r="I153" s="137"/>
      <c r="J153" s="138">
        <f t="shared" ref="J153:J167" si="20">ROUND(I153*H153,2)</f>
        <v>0</v>
      </c>
      <c r="K153" s="139"/>
      <c r="L153" s="31"/>
      <c r="M153" s="140" t="s">
        <v>1</v>
      </c>
      <c r="N153" s="141" t="s">
        <v>43</v>
      </c>
      <c r="P153" s="142">
        <f t="shared" ref="P153:P167" si="21">O153*H153</f>
        <v>0</v>
      </c>
      <c r="Q153" s="142">
        <v>0</v>
      </c>
      <c r="R153" s="142">
        <f t="shared" ref="R153:R167" si="22">Q153*H153</f>
        <v>0</v>
      </c>
      <c r="S153" s="142">
        <v>0</v>
      </c>
      <c r="T153" s="143">
        <f t="shared" ref="T153:T167" si="23">S153*H153</f>
        <v>0</v>
      </c>
      <c r="AR153" s="144" t="s">
        <v>157</v>
      </c>
      <c r="AT153" s="144" t="s">
        <v>153</v>
      </c>
      <c r="AU153" s="144" t="s">
        <v>86</v>
      </c>
      <c r="AY153" s="16" t="s">
        <v>150</v>
      </c>
      <c r="BE153" s="145">
        <f t="shared" ref="BE153:BE167" si="24">IF(N153="základní",J153,0)</f>
        <v>0</v>
      </c>
      <c r="BF153" s="145">
        <f t="shared" ref="BF153:BF167" si="25">IF(N153="snížená",J153,0)</f>
        <v>0</v>
      </c>
      <c r="BG153" s="145">
        <f t="shared" ref="BG153:BG167" si="26">IF(N153="zákl. přenesená",J153,0)</f>
        <v>0</v>
      </c>
      <c r="BH153" s="145">
        <f t="shared" ref="BH153:BH167" si="27">IF(N153="sníž. přenesená",J153,0)</f>
        <v>0</v>
      </c>
      <c r="BI153" s="145">
        <f t="shared" ref="BI153:BI167" si="28">IF(N153="nulová",J153,0)</f>
        <v>0</v>
      </c>
      <c r="BJ153" s="16" t="s">
        <v>86</v>
      </c>
      <c r="BK153" s="145">
        <f t="shared" ref="BK153:BK167" si="29">ROUND(I153*H153,2)</f>
        <v>0</v>
      </c>
      <c r="BL153" s="16" t="s">
        <v>157</v>
      </c>
      <c r="BM153" s="144" t="s">
        <v>394</v>
      </c>
    </row>
    <row r="154" spans="2:65" s="1" customFormat="1" ht="16.5" customHeight="1">
      <c r="B154" s="31"/>
      <c r="C154" s="132" t="s">
        <v>78</v>
      </c>
      <c r="D154" s="132" t="s">
        <v>153</v>
      </c>
      <c r="E154" s="133" t="s">
        <v>877</v>
      </c>
      <c r="F154" s="134" t="s">
        <v>878</v>
      </c>
      <c r="G154" s="135" t="s">
        <v>543</v>
      </c>
      <c r="H154" s="136">
        <v>1</v>
      </c>
      <c r="I154" s="137"/>
      <c r="J154" s="138">
        <f t="shared" si="20"/>
        <v>0</v>
      </c>
      <c r="K154" s="139"/>
      <c r="L154" s="31"/>
      <c r="M154" s="140" t="s">
        <v>1</v>
      </c>
      <c r="N154" s="141" t="s">
        <v>43</v>
      </c>
      <c r="P154" s="142">
        <f t="shared" si="21"/>
        <v>0</v>
      </c>
      <c r="Q154" s="142">
        <v>0</v>
      </c>
      <c r="R154" s="142">
        <f t="shared" si="22"/>
        <v>0</v>
      </c>
      <c r="S154" s="142">
        <v>0</v>
      </c>
      <c r="T154" s="143">
        <f t="shared" si="23"/>
        <v>0</v>
      </c>
      <c r="AR154" s="144" t="s">
        <v>157</v>
      </c>
      <c r="AT154" s="144" t="s">
        <v>153</v>
      </c>
      <c r="AU154" s="144" t="s">
        <v>86</v>
      </c>
      <c r="AY154" s="16" t="s">
        <v>150</v>
      </c>
      <c r="BE154" s="145">
        <f t="shared" si="24"/>
        <v>0</v>
      </c>
      <c r="BF154" s="145">
        <f t="shared" si="25"/>
        <v>0</v>
      </c>
      <c r="BG154" s="145">
        <f t="shared" si="26"/>
        <v>0</v>
      </c>
      <c r="BH154" s="145">
        <f t="shared" si="27"/>
        <v>0</v>
      </c>
      <c r="BI154" s="145">
        <f t="shared" si="28"/>
        <v>0</v>
      </c>
      <c r="BJ154" s="16" t="s">
        <v>86</v>
      </c>
      <c r="BK154" s="145">
        <f t="shared" si="29"/>
        <v>0</v>
      </c>
      <c r="BL154" s="16" t="s">
        <v>157</v>
      </c>
      <c r="BM154" s="144" t="s">
        <v>404</v>
      </c>
    </row>
    <row r="155" spans="2:65" s="1" customFormat="1" ht="16.5" customHeight="1">
      <c r="B155" s="31"/>
      <c r="C155" s="132" t="s">
        <v>78</v>
      </c>
      <c r="D155" s="132" t="s">
        <v>153</v>
      </c>
      <c r="E155" s="133" t="s">
        <v>879</v>
      </c>
      <c r="F155" s="134" t="s">
        <v>880</v>
      </c>
      <c r="G155" s="135" t="s">
        <v>543</v>
      </c>
      <c r="H155" s="136">
        <v>2</v>
      </c>
      <c r="I155" s="137"/>
      <c r="J155" s="138">
        <f t="shared" si="20"/>
        <v>0</v>
      </c>
      <c r="K155" s="139"/>
      <c r="L155" s="31"/>
      <c r="M155" s="140" t="s">
        <v>1</v>
      </c>
      <c r="N155" s="141" t="s">
        <v>43</v>
      </c>
      <c r="P155" s="142">
        <f t="shared" si="21"/>
        <v>0</v>
      </c>
      <c r="Q155" s="142">
        <v>0</v>
      </c>
      <c r="R155" s="142">
        <f t="shared" si="22"/>
        <v>0</v>
      </c>
      <c r="S155" s="142">
        <v>0</v>
      </c>
      <c r="T155" s="143">
        <f t="shared" si="23"/>
        <v>0</v>
      </c>
      <c r="AR155" s="144" t="s">
        <v>157</v>
      </c>
      <c r="AT155" s="144" t="s">
        <v>153</v>
      </c>
      <c r="AU155" s="144" t="s">
        <v>86</v>
      </c>
      <c r="AY155" s="16" t="s">
        <v>150</v>
      </c>
      <c r="BE155" s="145">
        <f t="shared" si="24"/>
        <v>0</v>
      </c>
      <c r="BF155" s="145">
        <f t="shared" si="25"/>
        <v>0</v>
      </c>
      <c r="BG155" s="145">
        <f t="shared" si="26"/>
        <v>0</v>
      </c>
      <c r="BH155" s="145">
        <f t="shared" si="27"/>
        <v>0</v>
      </c>
      <c r="BI155" s="145">
        <f t="shared" si="28"/>
        <v>0</v>
      </c>
      <c r="BJ155" s="16" t="s">
        <v>86</v>
      </c>
      <c r="BK155" s="145">
        <f t="shared" si="29"/>
        <v>0</v>
      </c>
      <c r="BL155" s="16" t="s">
        <v>157</v>
      </c>
      <c r="BM155" s="144" t="s">
        <v>412</v>
      </c>
    </row>
    <row r="156" spans="2:65" s="1" customFormat="1" ht="16.5" customHeight="1">
      <c r="B156" s="31"/>
      <c r="C156" s="132" t="s">
        <v>78</v>
      </c>
      <c r="D156" s="132" t="s">
        <v>153</v>
      </c>
      <c r="E156" s="133" t="s">
        <v>881</v>
      </c>
      <c r="F156" s="134" t="s">
        <v>882</v>
      </c>
      <c r="G156" s="135" t="s">
        <v>543</v>
      </c>
      <c r="H156" s="136">
        <v>2</v>
      </c>
      <c r="I156" s="137"/>
      <c r="J156" s="138">
        <f t="shared" si="20"/>
        <v>0</v>
      </c>
      <c r="K156" s="139"/>
      <c r="L156" s="31"/>
      <c r="M156" s="140" t="s">
        <v>1</v>
      </c>
      <c r="N156" s="141" t="s">
        <v>43</v>
      </c>
      <c r="P156" s="142">
        <f t="shared" si="21"/>
        <v>0</v>
      </c>
      <c r="Q156" s="142">
        <v>0</v>
      </c>
      <c r="R156" s="142">
        <f t="shared" si="22"/>
        <v>0</v>
      </c>
      <c r="S156" s="142">
        <v>0</v>
      </c>
      <c r="T156" s="143">
        <f t="shared" si="23"/>
        <v>0</v>
      </c>
      <c r="AR156" s="144" t="s">
        <v>157</v>
      </c>
      <c r="AT156" s="144" t="s">
        <v>153</v>
      </c>
      <c r="AU156" s="144" t="s">
        <v>86</v>
      </c>
      <c r="AY156" s="16" t="s">
        <v>150</v>
      </c>
      <c r="BE156" s="145">
        <f t="shared" si="24"/>
        <v>0</v>
      </c>
      <c r="BF156" s="145">
        <f t="shared" si="25"/>
        <v>0</v>
      </c>
      <c r="BG156" s="145">
        <f t="shared" si="26"/>
        <v>0</v>
      </c>
      <c r="BH156" s="145">
        <f t="shared" si="27"/>
        <v>0</v>
      </c>
      <c r="BI156" s="145">
        <f t="shared" si="28"/>
        <v>0</v>
      </c>
      <c r="BJ156" s="16" t="s">
        <v>86</v>
      </c>
      <c r="BK156" s="145">
        <f t="shared" si="29"/>
        <v>0</v>
      </c>
      <c r="BL156" s="16" t="s">
        <v>157</v>
      </c>
      <c r="BM156" s="144" t="s">
        <v>420</v>
      </c>
    </row>
    <row r="157" spans="2:65" s="1" customFormat="1" ht="16.5" customHeight="1">
      <c r="B157" s="31"/>
      <c r="C157" s="132" t="s">
        <v>78</v>
      </c>
      <c r="D157" s="132" t="s">
        <v>153</v>
      </c>
      <c r="E157" s="133" t="s">
        <v>883</v>
      </c>
      <c r="F157" s="134" t="s">
        <v>884</v>
      </c>
      <c r="G157" s="135" t="s">
        <v>543</v>
      </c>
      <c r="H157" s="136">
        <v>1</v>
      </c>
      <c r="I157" s="137"/>
      <c r="J157" s="138">
        <f t="shared" si="20"/>
        <v>0</v>
      </c>
      <c r="K157" s="139"/>
      <c r="L157" s="31"/>
      <c r="M157" s="140" t="s">
        <v>1</v>
      </c>
      <c r="N157" s="141" t="s">
        <v>43</v>
      </c>
      <c r="P157" s="142">
        <f t="shared" si="21"/>
        <v>0</v>
      </c>
      <c r="Q157" s="142">
        <v>0</v>
      </c>
      <c r="R157" s="142">
        <f t="shared" si="22"/>
        <v>0</v>
      </c>
      <c r="S157" s="142">
        <v>0</v>
      </c>
      <c r="T157" s="143">
        <f t="shared" si="23"/>
        <v>0</v>
      </c>
      <c r="AR157" s="144" t="s">
        <v>157</v>
      </c>
      <c r="AT157" s="144" t="s">
        <v>153</v>
      </c>
      <c r="AU157" s="144" t="s">
        <v>86</v>
      </c>
      <c r="AY157" s="16" t="s">
        <v>150</v>
      </c>
      <c r="BE157" s="145">
        <f t="shared" si="24"/>
        <v>0</v>
      </c>
      <c r="BF157" s="145">
        <f t="shared" si="25"/>
        <v>0</v>
      </c>
      <c r="BG157" s="145">
        <f t="shared" si="26"/>
        <v>0</v>
      </c>
      <c r="BH157" s="145">
        <f t="shared" si="27"/>
        <v>0</v>
      </c>
      <c r="BI157" s="145">
        <f t="shared" si="28"/>
        <v>0</v>
      </c>
      <c r="BJ157" s="16" t="s">
        <v>86</v>
      </c>
      <c r="BK157" s="145">
        <f t="shared" si="29"/>
        <v>0</v>
      </c>
      <c r="BL157" s="16" t="s">
        <v>157</v>
      </c>
      <c r="BM157" s="144" t="s">
        <v>431</v>
      </c>
    </row>
    <row r="158" spans="2:65" s="1" customFormat="1" ht="21.75" customHeight="1">
      <c r="B158" s="31"/>
      <c r="C158" s="132" t="s">
        <v>78</v>
      </c>
      <c r="D158" s="132" t="s">
        <v>153</v>
      </c>
      <c r="E158" s="133" t="s">
        <v>885</v>
      </c>
      <c r="F158" s="134" t="s">
        <v>886</v>
      </c>
      <c r="G158" s="135" t="s">
        <v>543</v>
      </c>
      <c r="H158" s="136">
        <v>1</v>
      </c>
      <c r="I158" s="137"/>
      <c r="J158" s="138">
        <f t="shared" si="20"/>
        <v>0</v>
      </c>
      <c r="K158" s="139"/>
      <c r="L158" s="31"/>
      <c r="M158" s="140" t="s">
        <v>1</v>
      </c>
      <c r="N158" s="141" t="s">
        <v>43</v>
      </c>
      <c r="P158" s="142">
        <f t="shared" si="21"/>
        <v>0</v>
      </c>
      <c r="Q158" s="142">
        <v>0</v>
      </c>
      <c r="R158" s="142">
        <f t="shared" si="22"/>
        <v>0</v>
      </c>
      <c r="S158" s="142">
        <v>0</v>
      </c>
      <c r="T158" s="143">
        <f t="shared" si="23"/>
        <v>0</v>
      </c>
      <c r="AR158" s="144" t="s">
        <v>157</v>
      </c>
      <c r="AT158" s="144" t="s">
        <v>153</v>
      </c>
      <c r="AU158" s="144" t="s">
        <v>86</v>
      </c>
      <c r="AY158" s="16" t="s">
        <v>150</v>
      </c>
      <c r="BE158" s="145">
        <f t="shared" si="24"/>
        <v>0</v>
      </c>
      <c r="BF158" s="145">
        <f t="shared" si="25"/>
        <v>0</v>
      </c>
      <c r="BG158" s="145">
        <f t="shared" si="26"/>
        <v>0</v>
      </c>
      <c r="BH158" s="145">
        <f t="shared" si="27"/>
        <v>0</v>
      </c>
      <c r="BI158" s="145">
        <f t="shared" si="28"/>
        <v>0</v>
      </c>
      <c r="BJ158" s="16" t="s">
        <v>86</v>
      </c>
      <c r="BK158" s="145">
        <f t="shared" si="29"/>
        <v>0</v>
      </c>
      <c r="BL158" s="16" t="s">
        <v>157</v>
      </c>
      <c r="BM158" s="144" t="s">
        <v>439</v>
      </c>
    </row>
    <row r="159" spans="2:65" s="1" customFormat="1" ht="16.5" customHeight="1">
      <c r="B159" s="31"/>
      <c r="C159" s="132" t="s">
        <v>78</v>
      </c>
      <c r="D159" s="132" t="s">
        <v>153</v>
      </c>
      <c r="E159" s="133" t="s">
        <v>887</v>
      </c>
      <c r="F159" s="134" t="s">
        <v>888</v>
      </c>
      <c r="G159" s="135" t="s">
        <v>543</v>
      </c>
      <c r="H159" s="136">
        <v>1</v>
      </c>
      <c r="I159" s="137"/>
      <c r="J159" s="138">
        <f t="shared" si="20"/>
        <v>0</v>
      </c>
      <c r="K159" s="139"/>
      <c r="L159" s="31"/>
      <c r="M159" s="140" t="s">
        <v>1</v>
      </c>
      <c r="N159" s="141" t="s">
        <v>43</v>
      </c>
      <c r="P159" s="142">
        <f t="shared" si="21"/>
        <v>0</v>
      </c>
      <c r="Q159" s="142">
        <v>0</v>
      </c>
      <c r="R159" s="142">
        <f t="shared" si="22"/>
        <v>0</v>
      </c>
      <c r="S159" s="142">
        <v>0</v>
      </c>
      <c r="T159" s="143">
        <f t="shared" si="23"/>
        <v>0</v>
      </c>
      <c r="AR159" s="144" t="s">
        <v>157</v>
      </c>
      <c r="AT159" s="144" t="s">
        <v>153</v>
      </c>
      <c r="AU159" s="144" t="s">
        <v>86</v>
      </c>
      <c r="AY159" s="16" t="s">
        <v>150</v>
      </c>
      <c r="BE159" s="145">
        <f t="shared" si="24"/>
        <v>0</v>
      </c>
      <c r="BF159" s="145">
        <f t="shared" si="25"/>
        <v>0</v>
      </c>
      <c r="BG159" s="145">
        <f t="shared" si="26"/>
        <v>0</v>
      </c>
      <c r="BH159" s="145">
        <f t="shared" si="27"/>
        <v>0</v>
      </c>
      <c r="BI159" s="145">
        <f t="shared" si="28"/>
        <v>0</v>
      </c>
      <c r="BJ159" s="16" t="s">
        <v>86</v>
      </c>
      <c r="BK159" s="145">
        <f t="shared" si="29"/>
        <v>0</v>
      </c>
      <c r="BL159" s="16" t="s">
        <v>157</v>
      </c>
      <c r="BM159" s="144" t="s">
        <v>448</v>
      </c>
    </row>
    <row r="160" spans="2:65" s="1" customFormat="1" ht="16.5" customHeight="1">
      <c r="B160" s="31"/>
      <c r="C160" s="132" t="s">
        <v>78</v>
      </c>
      <c r="D160" s="132" t="s">
        <v>153</v>
      </c>
      <c r="E160" s="133" t="s">
        <v>889</v>
      </c>
      <c r="F160" s="134" t="s">
        <v>890</v>
      </c>
      <c r="G160" s="135" t="s">
        <v>543</v>
      </c>
      <c r="H160" s="136">
        <v>1</v>
      </c>
      <c r="I160" s="137"/>
      <c r="J160" s="138">
        <f t="shared" si="20"/>
        <v>0</v>
      </c>
      <c r="K160" s="139"/>
      <c r="L160" s="31"/>
      <c r="M160" s="140" t="s">
        <v>1</v>
      </c>
      <c r="N160" s="141" t="s">
        <v>43</v>
      </c>
      <c r="P160" s="142">
        <f t="shared" si="21"/>
        <v>0</v>
      </c>
      <c r="Q160" s="142">
        <v>0</v>
      </c>
      <c r="R160" s="142">
        <f t="shared" si="22"/>
        <v>0</v>
      </c>
      <c r="S160" s="142">
        <v>0</v>
      </c>
      <c r="T160" s="143">
        <f t="shared" si="23"/>
        <v>0</v>
      </c>
      <c r="AR160" s="144" t="s">
        <v>157</v>
      </c>
      <c r="AT160" s="144" t="s">
        <v>153</v>
      </c>
      <c r="AU160" s="144" t="s">
        <v>86</v>
      </c>
      <c r="AY160" s="16" t="s">
        <v>150</v>
      </c>
      <c r="BE160" s="145">
        <f t="shared" si="24"/>
        <v>0</v>
      </c>
      <c r="BF160" s="145">
        <f t="shared" si="25"/>
        <v>0</v>
      </c>
      <c r="BG160" s="145">
        <f t="shared" si="26"/>
        <v>0</v>
      </c>
      <c r="BH160" s="145">
        <f t="shared" si="27"/>
        <v>0</v>
      </c>
      <c r="BI160" s="145">
        <f t="shared" si="28"/>
        <v>0</v>
      </c>
      <c r="BJ160" s="16" t="s">
        <v>86</v>
      </c>
      <c r="BK160" s="145">
        <f t="shared" si="29"/>
        <v>0</v>
      </c>
      <c r="BL160" s="16" t="s">
        <v>157</v>
      </c>
      <c r="BM160" s="144" t="s">
        <v>458</v>
      </c>
    </row>
    <row r="161" spans="2:65" s="1" customFormat="1" ht="16.5" customHeight="1">
      <c r="B161" s="31"/>
      <c r="C161" s="132" t="s">
        <v>78</v>
      </c>
      <c r="D161" s="132" t="s">
        <v>153</v>
      </c>
      <c r="E161" s="133" t="s">
        <v>891</v>
      </c>
      <c r="F161" s="134" t="s">
        <v>892</v>
      </c>
      <c r="G161" s="135" t="s">
        <v>543</v>
      </c>
      <c r="H161" s="136">
        <v>1</v>
      </c>
      <c r="I161" s="137"/>
      <c r="J161" s="138">
        <f t="shared" si="20"/>
        <v>0</v>
      </c>
      <c r="K161" s="139"/>
      <c r="L161" s="31"/>
      <c r="M161" s="140" t="s">
        <v>1</v>
      </c>
      <c r="N161" s="141" t="s">
        <v>43</v>
      </c>
      <c r="P161" s="142">
        <f t="shared" si="21"/>
        <v>0</v>
      </c>
      <c r="Q161" s="142">
        <v>0</v>
      </c>
      <c r="R161" s="142">
        <f t="shared" si="22"/>
        <v>0</v>
      </c>
      <c r="S161" s="142">
        <v>0</v>
      </c>
      <c r="T161" s="143">
        <f t="shared" si="23"/>
        <v>0</v>
      </c>
      <c r="AR161" s="144" t="s">
        <v>157</v>
      </c>
      <c r="AT161" s="144" t="s">
        <v>153</v>
      </c>
      <c r="AU161" s="144" t="s">
        <v>86</v>
      </c>
      <c r="AY161" s="16" t="s">
        <v>150</v>
      </c>
      <c r="BE161" s="145">
        <f t="shared" si="24"/>
        <v>0</v>
      </c>
      <c r="BF161" s="145">
        <f t="shared" si="25"/>
        <v>0</v>
      </c>
      <c r="BG161" s="145">
        <f t="shared" si="26"/>
        <v>0</v>
      </c>
      <c r="BH161" s="145">
        <f t="shared" si="27"/>
        <v>0</v>
      </c>
      <c r="BI161" s="145">
        <f t="shared" si="28"/>
        <v>0</v>
      </c>
      <c r="BJ161" s="16" t="s">
        <v>86</v>
      </c>
      <c r="BK161" s="145">
        <f t="shared" si="29"/>
        <v>0</v>
      </c>
      <c r="BL161" s="16" t="s">
        <v>157</v>
      </c>
      <c r="BM161" s="144" t="s">
        <v>469</v>
      </c>
    </row>
    <row r="162" spans="2:65" s="1" customFormat="1" ht="16.5" customHeight="1">
      <c r="B162" s="31"/>
      <c r="C162" s="132" t="s">
        <v>78</v>
      </c>
      <c r="D162" s="132" t="s">
        <v>153</v>
      </c>
      <c r="E162" s="133" t="s">
        <v>893</v>
      </c>
      <c r="F162" s="134" t="s">
        <v>894</v>
      </c>
      <c r="G162" s="135" t="s">
        <v>543</v>
      </c>
      <c r="H162" s="136">
        <v>1</v>
      </c>
      <c r="I162" s="137"/>
      <c r="J162" s="138">
        <f t="shared" si="20"/>
        <v>0</v>
      </c>
      <c r="K162" s="139"/>
      <c r="L162" s="31"/>
      <c r="M162" s="140" t="s">
        <v>1</v>
      </c>
      <c r="N162" s="141" t="s">
        <v>43</v>
      </c>
      <c r="P162" s="142">
        <f t="shared" si="21"/>
        <v>0</v>
      </c>
      <c r="Q162" s="142">
        <v>0</v>
      </c>
      <c r="R162" s="142">
        <f t="shared" si="22"/>
        <v>0</v>
      </c>
      <c r="S162" s="142">
        <v>0</v>
      </c>
      <c r="T162" s="143">
        <f t="shared" si="23"/>
        <v>0</v>
      </c>
      <c r="AR162" s="144" t="s">
        <v>157</v>
      </c>
      <c r="AT162" s="144" t="s">
        <v>153</v>
      </c>
      <c r="AU162" s="144" t="s">
        <v>86</v>
      </c>
      <c r="AY162" s="16" t="s">
        <v>150</v>
      </c>
      <c r="BE162" s="145">
        <f t="shared" si="24"/>
        <v>0</v>
      </c>
      <c r="BF162" s="145">
        <f t="shared" si="25"/>
        <v>0</v>
      </c>
      <c r="BG162" s="145">
        <f t="shared" si="26"/>
        <v>0</v>
      </c>
      <c r="BH162" s="145">
        <f t="shared" si="27"/>
        <v>0</v>
      </c>
      <c r="BI162" s="145">
        <f t="shared" si="28"/>
        <v>0</v>
      </c>
      <c r="BJ162" s="16" t="s">
        <v>86</v>
      </c>
      <c r="BK162" s="145">
        <f t="shared" si="29"/>
        <v>0</v>
      </c>
      <c r="BL162" s="16" t="s">
        <v>157</v>
      </c>
      <c r="BM162" s="144" t="s">
        <v>477</v>
      </c>
    </row>
    <row r="163" spans="2:65" s="1" customFormat="1" ht="16.5" customHeight="1">
      <c r="B163" s="31"/>
      <c r="C163" s="132" t="s">
        <v>78</v>
      </c>
      <c r="D163" s="132" t="s">
        <v>153</v>
      </c>
      <c r="E163" s="133" t="s">
        <v>895</v>
      </c>
      <c r="F163" s="134" t="s">
        <v>896</v>
      </c>
      <c r="G163" s="135" t="s">
        <v>897</v>
      </c>
      <c r="H163" s="136">
        <v>1.5</v>
      </c>
      <c r="I163" s="137"/>
      <c r="J163" s="138">
        <f t="shared" si="20"/>
        <v>0</v>
      </c>
      <c r="K163" s="139"/>
      <c r="L163" s="31"/>
      <c r="M163" s="140" t="s">
        <v>1</v>
      </c>
      <c r="N163" s="141" t="s">
        <v>43</v>
      </c>
      <c r="P163" s="142">
        <f t="shared" si="21"/>
        <v>0</v>
      </c>
      <c r="Q163" s="142">
        <v>0</v>
      </c>
      <c r="R163" s="142">
        <f t="shared" si="22"/>
        <v>0</v>
      </c>
      <c r="S163" s="142">
        <v>0</v>
      </c>
      <c r="T163" s="143">
        <f t="shared" si="23"/>
        <v>0</v>
      </c>
      <c r="AR163" s="144" t="s">
        <v>157</v>
      </c>
      <c r="AT163" s="144" t="s">
        <v>153</v>
      </c>
      <c r="AU163" s="144" t="s">
        <v>86</v>
      </c>
      <c r="AY163" s="16" t="s">
        <v>150</v>
      </c>
      <c r="BE163" s="145">
        <f t="shared" si="24"/>
        <v>0</v>
      </c>
      <c r="BF163" s="145">
        <f t="shared" si="25"/>
        <v>0</v>
      </c>
      <c r="BG163" s="145">
        <f t="shared" si="26"/>
        <v>0</v>
      </c>
      <c r="BH163" s="145">
        <f t="shared" si="27"/>
        <v>0</v>
      </c>
      <c r="BI163" s="145">
        <f t="shared" si="28"/>
        <v>0</v>
      </c>
      <c r="BJ163" s="16" t="s">
        <v>86</v>
      </c>
      <c r="BK163" s="145">
        <f t="shared" si="29"/>
        <v>0</v>
      </c>
      <c r="BL163" s="16" t="s">
        <v>157</v>
      </c>
      <c r="BM163" s="144" t="s">
        <v>490</v>
      </c>
    </row>
    <row r="164" spans="2:65" s="1" customFormat="1" ht="24.2" customHeight="1">
      <c r="B164" s="31"/>
      <c r="C164" s="132" t="s">
        <v>78</v>
      </c>
      <c r="D164" s="132" t="s">
        <v>153</v>
      </c>
      <c r="E164" s="133" t="s">
        <v>898</v>
      </c>
      <c r="F164" s="134" t="s">
        <v>899</v>
      </c>
      <c r="G164" s="135" t="s">
        <v>190</v>
      </c>
      <c r="H164" s="136">
        <v>1.7</v>
      </c>
      <c r="I164" s="137"/>
      <c r="J164" s="138">
        <f t="shared" si="20"/>
        <v>0</v>
      </c>
      <c r="K164" s="139"/>
      <c r="L164" s="31"/>
      <c r="M164" s="140" t="s">
        <v>1</v>
      </c>
      <c r="N164" s="141" t="s">
        <v>43</v>
      </c>
      <c r="P164" s="142">
        <f t="shared" si="21"/>
        <v>0</v>
      </c>
      <c r="Q164" s="142">
        <v>0</v>
      </c>
      <c r="R164" s="142">
        <f t="shared" si="22"/>
        <v>0</v>
      </c>
      <c r="S164" s="142">
        <v>0</v>
      </c>
      <c r="T164" s="143">
        <f t="shared" si="23"/>
        <v>0</v>
      </c>
      <c r="AR164" s="144" t="s">
        <v>157</v>
      </c>
      <c r="AT164" s="144" t="s">
        <v>153</v>
      </c>
      <c r="AU164" s="144" t="s">
        <v>86</v>
      </c>
      <c r="AY164" s="16" t="s">
        <v>150</v>
      </c>
      <c r="BE164" s="145">
        <f t="shared" si="24"/>
        <v>0</v>
      </c>
      <c r="BF164" s="145">
        <f t="shared" si="25"/>
        <v>0</v>
      </c>
      <c r="BG164" s="145">
        <f t="shared" si="26"/>
        <v>0</v>
      </c>
      <c r="BH164" s="145">
        <f t="shared" si="27"/>
        <v>0</v>
      </c>
      <c r="BI164" s="145">
        <f t="shared" si="28"/>
        <v>0</v>
      </c>
      <c r="BJ164" s="16" t="s">
        <v>86</v>
      </c>
      <c r="BK164" s="145">
        <f t="shared" si="29"/>
        <v>0</v>
      </c>
      <c r="BL164" s="16" t="s">
        <v>157</v>
      </c>
      <c r="BM164" s="144" t="s">
        <v>502</v>
      </c>
    </row>
    <row r="165" spans="2:65" s="1" customFormat="1" ht="16.5" customHeight="1">
      <c r="B165" s="31"/>
      <c r="C165" s="132" t="s">
        <v>78</v>
      </c>
      <c r="D165" s="132" t="s">
        <v>153</v>
      </c>
      <c r="E165" s="133" t="s">
        <v>900</v>
      </c>
      <c r="F165" s="134" t="s">
        <v>561</v>
      </c>
      <c r="G165" s="135" t="s">
        <v>562</v>
      </c>
      <c r="H165" s="136">
        <v>1</v>
      </c>
      <c r="I165" s="137"/>
      <c r="J165" s="138">
        <f t="shared" si="20"/>
        <v>0</v>
      </c>
      <c r="K165" s="139"/>
      <c r="L165" s="31"/>
      <c r="M165" s="140" t="s">
        <v>1</v>
      </c>
      <c r="N165" s="141" t="s">
        <v>43</v>
      </c>
      <c r="P165" s="142">
        <f t="shared" si="21"/>
        <v>0</v>
      </c>
      <c r="Q165" s="142">
        <v>0</v>
      </c>
      <c r="R165" s="142">
        <f t="shared" si="22"/>
        <v>0</v>
      </c>
      <c r="S165" s="142">
        <v>0</v>
      </c>
      <c r="T165" s="143">
        <f t="shared" si="23"/>
        <v>0</v>
      </c>
      <c r="AR165" s="144" t="s">
        <v>157</v>
      </c>
      <c r="AT165" s="144" t="s">
        <v>153</v>
      </c>
      <c r="AU165" s="144" t="s">
        <v>86</v>
      </c>
      <c r="AY165" s="16" t="s">
        <v>150</v>
      </c>
      <c r="BE165" s="145">
        <f t="shared" si="24"/>
        <v>0</v>
      </c>
      <c r="BF165" s="145">
        <f t="shared" si="25"/>
        <v>0</v>
      </c>
      <c r="BG165" s="145">
        <f t="shared" si="26"/>
        <v>0</v>
      </c>
      <c r="BH165" s="145">
        <f t="shared" si="27"/>
        <v>0</v>
      </c>
      <c r="BI165" s="145">
        <f t="shared" si="28"/>
        <v>0</v>
      </c>
      <c r="BJ165" s="16" t="s">
        <v>86</v>
      </c>
      <c r="BK165" s="145">
        <f t="shared" si="29"/>
        <v>0</v>
      </c>
      <c r="BL165" s="16" t="s">
        <v>157</v>
      </c>
      <c r="BM165" s="144" t="s">
        <v>514</v>
      </c>
    </row>
    <row r="166" spans="2:65" s="1" customFormat="1" ht="16.5" customHeight="1">
      <c r="B166" s="31"/>
      <c r="C166" s="132" t="s">
        <v>78</v>
      </c>
      <c r="D166" s="132" t="s">
        <v>153</v>
      </c>
      <c r="E166" s="133" t="s">
        <v>901</v>
      </c>
      <c r="F166" s="134" t="s">
        <v>902</v>
      </c>
      <c r="G166" s="135" t="s">
        <v>695</v>
      </c>
      <c r="H166" s="136">
        <v>10</v>
      </c>
      <c r="I166" s="137"/>
      <c r="J166" s="138">
        <f t="shared" si="20"/>
        <v>0</v>
      </c>
      <c r="K166" s="139"/>
      <c r="L166" s="31"/>
      <c r="M166" s="140" t="s">
        <v>1</v>
      </c>
      <c r="N166" s="141" t="s">
        <v>43</v>
      </c>
      <c r="P166" s="142">
        <f t="shared" si="21"/>
        <v>0</v>
      </c>
      <c r="Q166" s="142">
        <v>0</v>
      </c>
      <c r="R166" s="142">
        <f t="shared" si="22"/>
        <v>0</v>
      </c>
      <c r="S166" s="142">
        <v>0</v>
      </c>
      <c r="T166" s="143">
        <f t="shared" si="23"/>
        <v>0</v>
      </c>
      <c r="AR166" s="144" t="s">
        <v>157</v>
      </c>
      <c r="AT166" s="144" t="s">
        <v>153</v>
      </c>
      <c r="AU166" s="144" t="s">
        <v>86</v>
      </c>
      <c r="AY166" s="16" t="s">
        <v>150</v>
      </c>
      <c r="BE166" s="145">
        <f t="shared" si="24"/>
        <v>0</v>
      </c>
      <c r="BF166" s="145">
        <f t="shared" si="25"/>
        <v>0</v>
      </c>
      <c r="BG166" s="145">
        <f t="shared" si="26"/>
        <v>0</v>
      </c>
      <c r="BH166" s="145">
        <f t="shared" si="27"/>
        <v>0</v>
      </c>
      <c r="BI166" s="145">
        <f t="shared" si="28"/>
        <v>0</v>
      </c>
      <c r="BJ166" s="16" t="s">
        <v>86</v>
      </c>
      <c r="BK166" s="145">
        <f t="shared" si="29"/>
        <v>0</v>
      </c>
      <c r="BL166" s="16" t="s">
        <v>157</v>
      </c>
      <c r="BM166" s="144" t="s">
        <v>771</v>
      </c>
    </row>
    <row r="167" spans="2:65" s="1" customFormat="1" ht="16.5" customHeight="1">
      <c r="B167" s="31"/>
      <c r="C167" s="132" t="s">
        <v>78</v>
      </c>
      <c r="D167" s="132" t="s">
        <v>153</v>
      </c>
      <c r="E167" s="133" t="s">
        <v>903</v>
      </c>
      <c r="F167" s="134" t="s">
        <v>904</v>
      </c>
      <c r="G167" s="135" t="s">
        <v>562</v>
      </c>
      <c r="H167" s="136">
        <v>1</v>
      </c>
      <c r="I167" s="137"/>
      <c r="J167" s="138">
        <f t="shared" si="20"/>
        <v>0</v>
      </c>
      <c r="K167" s="139"/>
      <c r="L167" s="31"/>
      <c r="M167" s="140" t="s">
        <v>1</v>
      </c>
      <c r="N167" s="141" t="s">
        <v>43</v>
      </c>
      <c r="P167" s="142">
        <f t="shared" si="21"/>
        <v>0</v>
      </c>
      <c r="Q167" s="142">
        <v>0</v>
      </c>
      <c r="R167" s="142">
        <f t="shared" si="22"/>
        <v>0</v>
      </c>
      <c r="S167" s="142">
        <v>0</v>
      </c>
      <c r="T167" s="143">
        <f t="shared" si="23"/>
        <v>0</v>
      </c>
      <c r="AR167" s="144" t="s">
        <v>157</v>
      </c>
      <c r="AT167" s="144" t="s">
        <v>153</v>
      </c>
      <c r="AU167" s="144" t="s">
        <v>86</v>
      </c>
      <c r="AY167" s="16" t="s">
        <v>150</v>
      </c>
      <c r="BE167" s="145">
        <f t="shared" si="24"/>
        <v>0</v>
      </c>
      <c r="BF167" s="145">
        <f t="shared" si="25"/>
        <v>0</v>
      </c>
      <c r="BG167" s="145">
        <f t="shared" si="26"/>
        <v>0</v>
      </c>
      <c r="BH167" s="145">
        <f t="shared" si="27"/>
        <v>0</v>
      </c>
      <c r="BI167" s="145">
        <f t="shared" si="28"/>
        <v>0</v>
      </c>
      <c r="BJ167" s="16" t="s">
        <v>86</v>
      </c>
      <c r="BK167" s="145">
        <f t="shared" si="29"/>
        <v>0</v>
      </c>
      <c r="BL167" s="16" t="s">
        <v>157</v>
      </c>
      <c r="BM167" s="144" t="s">
        <v>774</v>
      </c>
    </row>
    <row r="168" spans="2:65" s="11" customFormat="1" ht="25.9" customHeight="1">
      <c r="B168" s="120"/>
      <c r="D168" s="121" t="s">
        <v>77</v>
      </c>
      <c r="E168" s="122" t="s">
        <v>646</v>
      </c>
      <c r="F168" s="122" t="s">
        <v>905</v>
      </c>
      <c r="I168" s="123"/>
      <c r="J168" s="124">
        <f>BK168</f>
        <v>0</v>
      </c>
      <c r="L168" s="120"/>
      <c r="M168" s="125"/>
      <c r="P168" s="126">
        <f>SUM(P169:P178)</f>
        <v>0</v>
      </c>
      <c r="R168" s="126">
        <f>SUM(R169:R178)</f>
        <v>0</v>
      </c>
      <c r="T168" s="127">
        <f>SUM(T169:T178)</f>
        <v>0</v>
      </c>
      <c r="AR168" s="121" t="s">
        <v>86</v>
      </c>
      <c r="AT168" s="128" t="s">
        <v>77</v>
      </c>
      <c r="AU168" s="128" t="s">
        <v>78</v>
      </c>
      <c r="AY168" s="121" t="s">
        <v>150</v>
      </c>
      <c r="BK168" s="129">
        <f>SUM(BK169:BK178)</f>
        <v>0</v>
      </c>
    </row>
    <row r="169" spans="2:65" s="1" customFormat="1" ht="16.5" customHeight="1">
      <c r="B169" s="31"/>
      <c r="C169" s="132" t="s">
        <v>78</v>
      </c>
      <c r="D169" s="132" t="s">
        <v>153</v>
      </c>
      <c r="E169" s="133" t="s">
        <v>906</v>
      </c>
      <c r="F169" s="134" t="s">
        <v>907</v>
      </c>
      <c r="G169" s="135" t="s">
        <v>543</v>
      </c>
      <c r="H169" s="136">
        <v>1</v>
      </c>
      <c r="I169" s="137"/>
      <c r="J169" s="138">
        <f t="shared" ref="J169:J178" si="30">ROUND(I169*H169,2)</f>
        <v>0</v>
      </c>
      <c r="K169" s="139"/>
      <c r="L169" s="31"/>
      <c r="M169" s="140" t="s">
        <v>1</v>
      </c>
      <c r="N169" s="141" t="s">
        <v>43</v>
      </c>
      <c r="P169" s="142">
        <f t="shared" ref="P169:P178" si="31">O169*H169</f>
        <v>0</v>
      </c>
      <c r="Q169" s="142">
        <v>0</v>
      </c>
      <c r="R169" s="142">
        <f t="shared" ref="R169:R178" si="32">Q169*H169</f>
        <v>0</v>
      </c>
      <c r="S169" s="142">
        <v>0</v>
      </c>
      <c r="T169" s="143">
        <f t="shared" ref="T169:T178" si="33">S169*H169</f>
        <v>0</v>
      </c>
      <c r="AR169" s="144" t="s">
        <v>157</v>
      </c>
      <c r="AT169" s="144" t="s">
        <v>153</v>
      </c>
      <c r="AU169" s="144" t="s">
        <v>86</v>
      </c>
      <c r="AY169" s="16" t="s">
        <v>150</v>
      </c>
      <c r="BE169" s="145">
        <f t="shared" ref="BE169:BE178" si="34">IF(N169="základní",J169,0)</f>
        <v>0</v>
      </c>
      <c r="BF169" s="145">
        <f t="shared" ref="BF169:BF178" si="35">IF(N169="snížená",J169,0)</f>
        <v>0</v>
      </c>
      <c r="BG169" s="145">
        <f t="shared" ref="BG169:BG178" si="36">IF(N169="zákl. přenesená",J169,0)</f>
        <v>0</v>
      </c>
      <c r="BH169" s="145">
        <f t="shared" ref="BH169:BH178" si="37">IF(N169="sníž. přenesená",J169,0)</f>
        <v>0</v>
      </c>
      <c r="BI169" s="145">
        <f t="shared" ref="BI169:BI178" si="38">IF(N169="nulová",J169,0)</f>
        <v>0</v>
      </c>
      <c r="BJ169" s="16" t="s">
        <v>86</v>
      </c>
      <c r="BK169" s="145">
        <f t="shared" ref="BK169:BK178" si="39">ROUND(I169*H169,2)</f>
        <v>0</v>
      </c>
      <c r="BL169" s="16" t="s">
        <v>157</v>
      </c>
      <c r="BM169" s="144" t="s">
        <v>777</v>
      </c>
    </row>
    <row r="170" spans="2:65" s="1" customFormat="1" ht="16.5" customHeight="1">
      <c r="B170" s="31"/>
      <c r="C170" s="132" t="s">
        <v>78</v>
      </c>
      <c r="D170" s="132" t="s">
        <v>153</v>
      </c>
      <c r="E170" s="133" t="s">
        <v>908</v>
      </c>
      <c r="F170" s="134" t="s">
        <v>880</v>
      </c>
      <c r="G170" s="135" t="s">
        <v>543</v>
      </c>
      <c r="H170" s="136">
        <v>1</v>
      </c>
      <c r="I170" s="137"/>
      <c r="J170" s="138">
        <f t="shared" si="30"/>
        <v>0</v>
      </c>
      <c r="K170" s="139"/>
      <c r="L170" s="31"/>
      <c r="M170" s="140" t="s">
        <v>1</v>
      </c>
      <c r="N170" s="141" t="s">
        <v>43</v>
      </c>
      <c r="P170" s="142">
        <f t="shared" si="31"/>
        <v>0</v>
      </c>
      <c r="Q170" s="142">
        <v>0</v>
      </c>
      <c r="R170" s="142">
        <f t="shared" si="32"/>
        <v>0</v>
      </c>
      <c r="S170" s="142">
        <v>0</v>
      </c>
      <c r="T170" s="143">
        <f t="shared" si="33"/>
        <v>0</v>
      </c>
      <c r="AR170" s="144" t="s">
        <v>157</v>
      </c>
      <c r="AT170" s="144" t="s">
        <v>153</v>
      </c>
      <c r="AU170" s="144" t="s">
        <v>86</v>
      </c>
      <c r="AY170" s="16" t="s">
        <v>150</v>
      </c>
      <c r="BE170" s="145">
        <f t="shared" si="34"/>
        <v>0</v>
      </c>
      <c r="BF170" s="145">
        <f t="shared" si="35"/>
        <v>0</v>
      </c>
      <c r="BG170" s="145">
        <f t="shared" si="36"/>
        <v>0</v>
      </c>
      <c r="BH170" s="145">
        <f t="shared" si="37"/>
        <v>0</v>
      </c>
      <c r="BI170" s="145">
        <f t="shared" si="38"/>
        <v>0</v>
      </c>
      <c r="BJ170" s="16" t="s">
        <v>86</v>
      </c>
      <c r="BK170" s="145">
        <f t="shared" si="39"/>
        <v>0</v>
      </c>
      <c r="BL170" s="16" t="s">
        <v>157</v>
      </c>
      <c r="BM170" s="144" t="s">
        <v>909</v>
      </c>
    </row>
    <row r="171" spans="2:65" s="1" customFormat="1" ht="16.5" customHeight="1">
      <c r="B171" s="31"/>
      <c r="C171" s="132" t="s">
        <v>78</v>
      </c>
      <c r="D171" s="132" t="s">
        <v>153</v>
      </c>
      <c r="E171" s="133" t="s">
        <v>910</v>
      </c>
      <c r="F171" s="134" t="s">
        <v>882</v>
      </c>
      <c r="G171" s="135" t="s">
        <v>543</v>
      </c>
      <c r="H171" s="136">
        <v>1</v>
      </c>
      <c r="I171" s="137"/>
      <c r="J171" s="138">
        <f t="shared" si="30"/>
        <v>0</v>
      </c>
      <c r="K171" s="139"/>
      <c r="L171" s="31"/>
      <c r="M171" s="140" t="s">
        <v>1</v>
      </c>
      <c r="N171" s="141" t="s">
        <v>43</v>
      </c>
      <c r="P171" s="142">
        <f t="shared" si="31"/>
        <v>0</v>
      </c>
      <c r="Q171" s="142">
        <v>0</v>
      </c>
      <c r="R171" s="142">
        <f t="shared" si="32"/>
        <v>0</v>
      </c>
      <c r="S171" s="142">
        <v>0</v>
      </c>
      <c r="T171" s="143">
        <f t="shared" si="33"/>
        <v>0</v>
      </c>
      <c r="AR171" s="144" t="s">
        <v>157</v>
      </c>
      <c r="AT171" s="144" t="s">
        <v>153</v>
      </c>
      <c r="AU171" s="144" t="s">
        <v>86</v>
      </c>
      <c r="AY171" s="16" t="s">
        <v>150</v>
      </c>
      <c r="BE171" s="145">
        <f t="shared" si="34"/>
        <v>0</v>
      </c>
      <c r="BF171" s="145">
        <f t="shared" si="35"/>
        <v>0</v>
      </c>
      <c r="BG171" s="145">
        <f t="shared" si="36"/>
        <v>0</v>
      </c>
      <c r="BH171" s="145">
        <f t="shared" si="37"/>
        <v>0</v>
      </c>
      <c r="BI171" s="145">
        <f t="shared" si="38"/>
        <v>0</v>
      </c>
      <c r="BJ171" s="16" t="s">
        <v>86</v>
      </c>
      <c r="BK171" s="145">
        <f t="shared" si="39"/>
        <v>0</v>
      </c>
      <c r="BL171" s="16" t="s">
        <v>157</v>
      </c>
      <c r="BM171" s="144" t="s">
        <v>911</v>
      </c>
    </row>
    <row r="172" spans="2:65" s="1" customFormat="1" ht="16.5" customHeight="1">
      <c r="B172" s="31"/>
      <c r="C172" s="132" t="s">
        <v>78</v>
      </c>
      <c r="D172" s="132" t="s">
        <v>153</v>
      </c>
      <c r="E172" s="133" t="s">
        <v>912</v>
      </c>
      <c r="F172" s="134" t="s">
        <v>913</v>
      </c>
      <c r="G172" s="135" t="s">
        <v>543</v>
      </c>
      <c r="H172" s="136">
        <v>1</v>
      </c>
      <c r="I172" s="137"/>
      <c r="J172" s="138">
        <f t="shared" si="30"/>
        <v>0</v>
      </c>
      <c r="K172" s="139"/>
      <c r="L172" s="31"/>
      <c r="M172" s="140" t="s">
        <v>1</v>
      </c>
      <c r="N172" s="141" t="s">
        <v>43</v>
      </c>
      <c r="P172" s="142">
        <f t="shared" si="31"/>
        <v>0</v>
      </c>
      <c r="Q172" s="142">
        <v>0</v>
      </c>
      <c r="R172" s="142">
        <f t="shared" si="32"/>
        <v>0</v>
      </c>
      <c r="S172" s="142">
        <v>0</v>
      </c>
      <c r="T172" s="143">
        <f t="shared" si="33"/>
        <v>0</v>
      </c>
      <c r="AR172" s="144" t="s">
        <v>157</v>
      </c>
      <c r="AT172" s="144" t="s">
        <v>153</v>
      </c>
      <c r="AU172" s="144" t="s">
        <v>86</v>
      </c>
      <c r="AY172" s="16" t="s">
        <v>150</v>
      </c>
      <c r="BE172" s="145">
        <f t="shared" si="34"/>
        <v>0</v>
      </c>
      <c r="BF172" s="145">
        <f t="shared" si="35"/>
        <v>0</v>
      </c>
      <c r="BG172" s="145">
        <f t="shared" si="36"/>
        <v>0</v>
      </c>
      <c r="BH172" s="145">
        <f t="shared" si="37"/>
        <v>0</v>
      </c>
      <c r="BI172" s="145">
        <f t="shared" si="38"/>
        <v>0</v>
      </c>
      <c r="BJ172" s="16" t="s">
        <v>86</v>
      </c>
      <c r="BK172" s="145">
        <f t="shared" si="39"/>
        <v>0</v>
      </c>
      <c r="BL172" s="16" t="s">
        <v>157</v>
      </c>
      <c r="BM172" s="144" t="s">
        <v>914</v>
      </c>
    </row>
    <row r="173" spans="2:65" s="1" customFormat="1" ht="16.5" customHeight="1">
      <c r="B173" s="31"/>
      <c r="C173" s="132" t="s">
        <v>78</v>
      </c>
      <c r="D173" s="132" t="s">
        <v>153</v>
      </c>
      <c r="E173" s="133" t="s">
        <v>915</v>
      </c>
      <c r="F173" s="134" t="s">
        <v>892</v>
      </c>
      <c r="G173" s="135" t="s">
        <v>543</v>
      </c>
      <c r="H173" s="136">
        <v>1</v>
      </c>
      <c r="I173" s="137"/>
      <c r="J173" s="138">
        <f t="shared" si="30"/>
        <v>0</v>
      </c>
      <c r="K173" s="139"/>
      <c r="L173" s="31"/>
      <c r="M173" s="140" t="s">
        <v>1</v>
      </c>
      <c r="N173" s="141" t="s">
        <v>43</v>
      </c>
      <c r="P173" s="142">
        <f t="shared" si="31"/>
        <v>0</v>
      </c>
      <c r="Q173" s="142">
        <v>0</v>
      </c>
      <c r="R173" s="142">
        <f t="shared" si="32"/>
        <v>0</v>
      </c>
      <c r="S173" s="142">
        <v>0</v>
      </c>
      <c r="T173" s="143">
        <f t="shared" si="33"/>
        <v>0</v>
      </c>
      <c r="AR173" s="144" t="s">
        <v>157</v>
      </c>
      <c r="AT173" s="144" t="s">
        <v>153</v>
      </c>
      <c r="AU173" s="144" t="s">
        <v>86</v>
      </c>
      <c r="AY173" s="16" t="s">
        <v>150</v>
      </c>
      <c r="BE173" s="145">
        <f t="shared" si="34"/>
        <v>0</v>
      </c>
      <c r="BF173" s="145">
        <f t="shared" si="35"/>
        <v>0</v>
      </c>
      <c r="BG173" s="145">
        <f t="shared" si="36"/>
        <v>0</v>
      </c>
      <c r="BH173" s="145">
        <f t="shared" si="37"/>
        <v>0</v>
      </c>
      <c r="BI173" s="145">
        <f t="shared" si="38"/>
        <v>0</v>
      </c>
      <c r="BJ173" s="16" t="s">
        <v>86</v>
      </c>
      <c r="BK173" s="145">
        <f t="shared" si="39"/>
        <v>0</v>
      </c>
      <c r="BL173" s="16" t="s">
        <v>157</v>
      </c>
      <c r="BM173" s="144" t="s">
        <v>916</v>
      </c>
    </row>
    <row r="174" spans="2:65" s="1" customFormat="1" ht="16.5" customHeight="1">
      <c r="B174" s="31"/>
      <c r="C174" s="132" t="s">
        <v>78</v>
      </c>
      <c r="D174" s="132" t="s">
        <v>153</v>
      </c>
      <c r="E174" s="133" t="s">
        <v>917</v>
      </c>
      <c r="F174" s="134" t="s">
        <v>894</v>
      </c>
      <c r="G174" s="135" t="s">
        <v>543</v>
      </c>
      <c r="H174" s="136">
        <v>1</v>
      </c>
      <c r="I174" s="137"/>
      <c r="J174" s="138">
        <f t="shared" si="30"/>
        <v>0</v>
      </c>
      <c r="K174" s="139"/>
      <c r="L174" s="31"/>
      <c r="M174" s="140" t="s">
        <v>1</v>
      </c>
      <c r="N174" s="141" t="s">
        <v>43</v>
      </c>
      <c r="P174" s="142">
        <f t="shared" si="31"/>
        <v>0</v>
      </c>
      <c r="Q174" s="142">
        <v>0</v>
      </c>
      <c r="R174" s="142">
        <f t="shared" si="32"/>
        <v>0</v>
      </c>
      <c r="S174" s="142">
        <v>0</v>
      </c>
      <c r="T174" s="143">
        <f t="shared" si="33"/>
        <v>0</v>
      </c>
      <c r="AR174" s="144" t="s">
        <v>157</v>
      </c>
      <c r="AT174" s="144" t="s">
        <v>153</v>
      </c>
      <c r="AU174" s="144" t="s">
        <v>86</v>
      </c>
      <c r="AY174" s="16" t="s">
        <v>150</v>
      </c>
      <c r="BE174" s="145">
        <f t="shared" si="34"/>
        <v>0</v>
      </c>
      <c r="BF174" s="145">
        <f t="shared" si="35"/>
        <v>0</v>
      </c>
      <c r="BG174" s="145">
        <f t="shared" si="36"/>
        <v>0</v>
      </c>
      <c r="BH174" s="145">
        <f t="shared" si="37"/>
        <v>0</v>
      </c>
      <c r="BI174" s="145">
        <f t="shared" si="38"/>
        <v>0</v>
      </c>
      <c r="BJ174" s="16" t="s">
        <v>86</v>
      </c>
      <c r="BK174" s="145">
        <f t="shared" si="39"/>
        <v>0</v>
      </c>
      <c r="BL174" s="16" t="s">
        <v>157</v>
      </c>
      <c r="BM174" s="144" t="s">
        <v>918</v>
      </c>
    </row>
    <row r="175" spans="2:65" s="1" customFormat="1" ht="16.5" customHeight="1">
      <c r="B175" s="31"/>
      <c r="C175" s="132" t="s">
        <v>78</v>
      </c>
      <c r="D175" s="132" t="s">
        <v>153</v>
      </c>
      <c r="E175" s="133" t="s">
        <v>919</v>
      </c>
      <c r="F175" s="134" t="s">
        <v>896</v>
      </c>
      <c r="G175" s="135" t="s">
        <v>897</v>
      </c>
      <c r="H175" s="136">
        <v>1.5</v>
      </c>
      <c r="I175" s="137"/>
      <c r="J175" s="138">
        <f t="shared" si="30"/>
        <v>0</v>
      </c>
      <c r="K175" s="139"/>
      <c r="L175" s="31"/>
      <c r="M175" s="140" t="s">
        <v>1</v>
      </c>
      <c r="N175" s="141" t="s">
        <v>43</v>
      </c>
      <c r="P175" s="142">
        <f t="shared" si="31"/>
        <v>0</v>
      </c>
      <c r="Q175" s="142">
        <v>0</v>
      </c>
      <c r="R175" s="142">
        <f t="shared" si="32"/>
        <v>0</v>
      </c>
      <c r="S175" s="142">
        <v>0</v>
      </c>
      <c r="T175" s="143">
        <f t="shared" si="33"/>
        <v>0</v>
      </c>
      <c r="AR175" s="144" t="s">
        <v>157</v>
      </c>
      <c r="AT175" s="144" t="s">
        <v>153</v>
      </c>
      <c r="AU175" s="144" t="s">
        <v>86</v>
      </c>
      <c r="AY175" s="16" t="s">
        <v>150</v>
      </c>
      <c r="BE175" s="145">
        <f t="shared" si="34"/>
        <v>0</v>
      </c>
      <c r="BF175" s="145">
        <f t="shared" si="35"/>
        <v>0</v>
      </c>
      <c r="BG175" s="145">
        <f t="shared" si="36"/>
        <v>0</v>
      </c>
      <c r="BH175" s="145">
        <f t="shared" si="37"/>
        <v>0</v>
      </c>
      <c r="BI175" s="145">
        <f t="shared" si="38"/>
        <v>0</v>
      </c>
      <c r="BJ175" s="16" t="s">
        <v>86</v>
      </c>
      <c r="BK175" s="145">
        <f t="shared" si="39"/>
        <v>0</v>
      </c>
      <c r="BL175" s="16" t="s">
        <v>157</v>
      </c>
      <c r="BM175" s="144" t="s">
        <v>920</v>
      </c>
    </row>
    <row r="176" spans="2:65" s="1" customFormat="1" ht="16.5" customHeight="1">
      <c r="B176" s="31"/>
      <c r="C176" s="132" t="s">
        <v>78</v>
      </c>
      <c r="D176" s="132" t="s">
        <v>153</v>
      </c>
      <c r="E176" s="133" t="s">
        <v>921</v>
      </c>
      <c r="F176" s="134" t="s">
        <v>561</v>
      </c>
      <c r="G176" s="135" t="s">
        <v>562</v>
      </c>
      <c r="H176" s="136">
        <v>1</v>
      </c>
      <c r="I176" s="137"/>
      <c r="J176" s="138">
        <f t="shared" si="30"/>
        <v>0</v>
      </c>
      <c r="K176" s="139"/>
      <c r="L176" s="31"/>
      <c r="M176" s="140" t="s">
        <v>1</v>
      </c>
      <c r="N176" s="141" t="s">
        <v>43</v>
      </c>
      <c r="P176" s="142">
        <f t="shared" si="31"/>
        <v>0</v>
      </c>
      <c r="Q176" s="142">
        <v>0</v>
      </c>
      <c r="R176" s="142">
        <f t="shared" si="32"/>
        <v>0</v>
      </c>
      <c r="S176" s="142">
        <v>0</v>
      </c>
      <c r="T176" s="143">
        <f t="shared" si="33"/>
        <v>0</v>
      </c>
      <c r="AR176" s="144" t="s">
        <v>157</v>
      </c>
      <c r="AT176" s="144" t="s">
        <v>153</v>
      </c>
      <c r="AU176" s="144" t="s">
        <v>86</v>
      </c>
      <c r="AY176" s="16" t="s">
        <v>150</v>
      </c>
      <c r="BE176" s="145">
        <f t="shared" si="34"/>
        <v>0</v>
      </c>
      <c r="BF176" s="145">
        <f t="shared" si="35"/>
        <v>0</v>
      </c>
      <c r="BG176" s="145">
        <f t="shared" si="36"/>
        <v>0</v>
      </c>
      <c r="BH176" s="145">
        <f t="shared" si="37"/>
        <v>0</v>
      </c>
      <c r="BI176" s="145">
        <f t="shared" si="38"/>
        <v>0</v>
      </c>
      <c r="BJ176" s="16" t="s">
        <v>86</v>
      </c>
      <c r="BK176" s="145">
        <f t="shared" si="39"/>
        <v>0</v>
      </c>
      <c r="BL176" s="16" t="s">
        <v>157</v>
      </c>
      <c r="BM176" s="144" t="s">
        <v>922</v>
      </c>
    </row>
    <row r="177" spans="2:65" s="1" customFormat="1" ht="16.5" customHeight="1">
      <c r="B177" s="31"/>
      <c r="C177" s="132" t="s">
        <v>78</v>
      </c>
      <c r="D177" s="132" t="s">
        <v>153</v>
      </c>
      <c r="E177" s="133" t="s">
        <v>923</v>
      </c>
      <c r="F177" s="134" t="s">
        <v>902</v>
      </c>
      <c r="G177" s="135" t="s">
        <v>695</v>
      </c>
      <c r="H177" s="136">
        <v>10</v>
      </c>
      <c r="I177" s="137"/>
      <c r="J177" s="138">
        <f t="shared" si="30"/>
        <v>0</v>
      </c>
      <c r="K177" s="139"/>
      <c r="L177" s="31"/>
      <c r="M177" s="140" t="s">
        <v>1</v>
      </c>
      <c r="N177" s="141" t="s">
        <v>43</v>
      </c>
      <c r="P177" s="142">
        <f t="shared" si="31"/>
        <v>0</v>
      </c>
      <c r="Q177" s="142">
        <v>0</v>
      </c>
      <c r="R177" s="142">
        <f t="shared" si="32"/>
        <v>0</v>
      </c>
      <c r="S177" s="142">
        <v>0</v>
      </c>
      <c r="T177" s="143">
        <f t="shared" si="33"/>
        <v>0</v>
      </c>
      <c r="AR177" s="144" t="s">
        <v>157</v>
      </c>
      <c r="AT177" s="144" t="s">
        <v>153</v>
      </c>
      <c r="AU177" s="144" t="s">
        <v>86</v>
      </c>
      <c r="AY177" s="16" t="s">
        <v>150</v>
      </c>
      <c r="BE177" s="145">
        <f t="shared" si="34"/>
        <v>0</v>
      </c>
      <c r="BF177" s="145">
        <f t="shared" si="35"/>
        <v>0</v>
      </c>
      <c r="BG177" s="145">
        <f t="shared" si="36"/>
        <v>0</v>
      </c>
      <c r="BH177" s="145">
        <f t="shared" si="37"/>
        <v>0</v>
      </c>
      <c r="BI177" s="145">
        <f t="shared" si="38"/>
        <v>0</v>
      </c>
      <c r="BJ177" s="16" t="s">
        <v>86</v>
      </c>
      <c r="BK177" s="145">
        <f t="shared" si="39"/>
        <v>0</v>
      </c>
      <c r="BL177" s="16" t="s">
        <v>157</v>
      </c>
      <c r="BM177" s="144" t="s">
        <v>924</v>
      </c>
    </row>
    <row r="178" spans="2:65" s="1" customFormat="1" ht="16.5" customHeight="1">
      <c r="B178" s="31"/>
      <c r="C178" s="132" t="s">
        <v>78</v>
      </c>
      <c r="D178" s="132" t="s">
        <v>153</v>
      </c>
      <c r="E178" s="133" t="s">
        <v>925</v>
      </c>
      <c r="F178" s="134" t="s">
        <v>904</v>
      </c>
      <c r="G178" s="135" t="s">
        <v>562</v>
      </c>
      <c r="H178" s="136">
        <v>1</v>
      </c>
      <c r="I178" s="137"/>
      <c r="J178" s="138">
        <f t="shared" si="30"/>
        <v>0</v>
      </c>
      <c r="K178" s="139"/>
      <c r="L178" s="31"/>
      <c r="M178" s="140" t="s">
        <v>1</v>
      </c>
      <c r="N178" s="141" t="s">
        <v>43</v>
      </c>
      <c r="P178" s="142">
        <f t="shared" si="31"/>
        <v>0</v>
      </c>
      <c r="Q178" s="142">
        <v>0</v>
      </c>
      <c r="R178" s="142">
        <f t="shared" si="32"/>
        <v>0</v>
      </c>
      <c r="S178" s="142">
        <v>0</v>
      </c>
      <c r="T178" s="143">
        <f t="shared" si="33"/>
        <v>0</v>
      </c>
      <c r="AR178" s="144" t="s">
        <v>157</v>
      </c>
      <c r="AT178" s="144" t="s">
        <v>153</v>
      </c>
      <c r="AU178" s="144" t="s">
        <v>86</v>
      </c>
      <c r="AY178" s="16" t="s">
        <v>150</v>
      </c>
      <c r="BE178" s="145">
        <f t="shared" si="34"/>
        <v>0</v>
      </c>
      <c r="BF178" s="145">
        <f t="shared" si="35"/>
        <v>0</v>
      </c>
      <c r="BG178" s="145">
        <f t="shared" si="36"/>
        <v>0</v>
      </c>
      <c r="BH178" s="145">
        <f t="shared" si="37"/>
        <v>0</v>
      </c>
      <c r="BI178" s="145">
        <f t="shared" si="38"/>
        <v>0</v>
      </c>
      <c r="BJ178" s="16" t="s">
        <v>86</v>
      </c>
      <c r="BK178" s="145">
        <f t="shared" si="39"/>
        <v>0</v>
      </c>
      <c r="BL178" s="16" t="s">
        <v>157</v>
      </c>
      <c r="BM178" s="144" t="s">
        <v>926</v>
      </c>
    </row>
    <row r="179" spans="2:65" s="11" customFormat="1" ht="25.9" customHeight="1">
      <c r="B179" s="120"/>
      <c r="D179" s="121" t="s">
        <v>77</v>
      </c>
      <c r="E179" s="122" t="s">
        <v>666</v>
      </c>
      <c r="F179" s="122" t="s">
        <v>647</v>
      </c>
      <c r="I179" s="123"/>
      <c r="J179" s="124">
        <f>BK179</f>
        <v>0</v>
      </c>
      <c r="L179" s="120"/>
      <c r="M179" s="125"/>
      <c r="P179" s="126">
        <f>P180</f>
        <v>0</v>
      </c>
      <c r="R179" s="126">
        <f>R180</f>
        <v>0</v>
      </c>
      <c r="T179" s="127">
        <f>T180</f>
        <v>0</v>
      </c>
      <c r="AR179" s="121" t="s">
        <v>86</v>
      </c>
      <c r="AT179" s="128" t="s">
        <v>77</v>
      </c>
      <c r="AU179" s="128" t="s">
        <v>78</v>
      </c>
      <c r="AY179" s="121" t="s">
        <v>150</v>
      </c>
      <c r="BK179" s="129">
        <f>BK180</f>
        <v>0</v>
      </c>
    </row>
    <row r="180" spans="2:65" s="1" customFormat="1" ht="16.5" customHeight="1">
      <c r="B180" s="31"/>
      <c r="C180" s="132" t="s">
        <v>78</v>
      </c>
      <c r="D180" s="132" t="s">
        <v>153</v>
      </c>
      <c r="E180" s="133" t="s">
        <v>927</v>
      </c>
      <c r="F180" s="134" t="s">
        <v>928</v>
      </c>
      <c r="G180" s="135" t="s">
        <v>543</v>
      </c>
      <c r="H180" s="136">
        <v>1</v>
      </c>
      <c r="I180" s="137"/>
      <c r="J180" s="138">
        <f>ROUND(I180*H180,2)</f>
        <v>0</v>
      </c>
      <c r="K180" s="139"/>
      <c r="L180" s="31"/>
      <c r="M180" s="140" t="s">
        <v>1</v>
      </c>
      <c r="N180" s="141" t="s">
        <v>43</v>
      </c>
      <c r="P180" s="142">
        <f>O180*H180</f>
        <v>0</v>
      </c>
      <c r="Q180" s="142">
        <v>0</v>
      </c>
      <c r="R180" s="142">
        <f>Q180*H180</f>
        <v>0</v>
      </c>
      <c r="S180" s="142">
        <v>0</v>
      </c>
      <c r="T180" s="143">
        <f>S180*H180</f>
        <v>0</v>
      </c>
      <c r="AR180" s="144" t="s">
        <v>157</v>
      </c>
      <c r="AT180" s="144" t="s">
        <v>153</v>
      </c>
      <c r="AU180" s="144" t="s">
        <v>86</v>
      </c>
      <c r="AY180" s="16" t="s">
        <v>150</v>
      </c>
      <c r="BE180" s="145">
        <f>IF(N180="základní",J180,0)</f>
        <v>0</v>
      </c>
      <c r="BF180" s="145">
        <f>IF(N180="snížená",J180,0)</f>
        <v>0</v>
      </c>
      <c r="BG180" s="145">
        <f>IF(N180="zákl. přenesená",J180,0)</f>
        <v>0</v>
      </c>
      <c r="BH180" s="145">
        <f>IF(N180="sníž. přenesená",J180,0)</f>
        <v>0</v>
      </c>
      <c r="BI180" s="145">
        <f>IF(N180="nulová",J180,0)</f>
        <v>0</v>
      </c>
      <c r="BJ180" s="16" t="s">
        <v>86</v>
      </c>
      <c r="BK180" s="145">
        <f>ROUND(I180*H180,2)</f>
        <v>0</v>
      </c>
      <c r="BL180" s="16" t="s">
        <v>157</v>
      </c>
      <c r="BM180" s="144" t="s">
        <v>929</v>
      </c>
    </row>
    <row r="181" spans="2:65" s="11" customFormat="1" ht="25.9" customHeight="1">
      <c r="B181" s="120"/>
      <c r="D181" s="121" t="s">
        <v>77</v>
      </c>
      <c r="E181" s="122" t="s">
        <v>674</v>
      </c>
      <c r="F181" s="122" t="s">
        <v>692</v>
      </c>
      <c r="I181" s="123"/>
      <c r="J181" s="124">
        <f>BK181</f>
        <v>0</v>
      </c>
      <c r="L181" s="120"/>
      <c r="M181" s="125"/>
      <c r="P181" s="126">
        <f>SUM(P182:P183)</f>
        <v>0</v>
      </c>
      <c r="R181" s="126">
        <f>SUM(R182:R183)</f>
        <v>0</v>
      </c>
      <c r="T181" s="127">
        <f>SUM(T182:T183)</f>
        <v>0</v>
      </c>
      <c r="AR181" s="121" t="s">
        <v>86</v>
      </c>
      <c r="AT181" s="128" t="s">
        <v>77</v>
      </c>
      <c r="AU181" s="128" t="s">
        <v>78</v>
      </c>
      <c r="AY181" s="121" t="s">
        <v>150</v>
      </c>
      <c r="BK181" s="129">
        <f>SUM(BK182:BK183)</f>
        <v>0</v>
      </c>
    </row>
    <row r="182" spans="2:65" s="1" customFormat="1" ht="37.9" customHeight="1">
      <c r="B182" s="31"/>
      <c r="C182" s="132" t="s">
        <v>78</v>
      </c>
      <c r="D182" s="132" t="s">
        <v>153</v>
      </c>
      <c r="E182" s="133" t="s">
        <v>930</v>
      </c>
      <c r="F182" s="134" t="s">
        <v>931</v>
      </c>
      <c r="G182" s="135" t="s">
        <v>695</v>
      </c>
      <c r="H182" s="136">
        <v>4</v>
      </c>
      <c r="I182" s="137"/>
      <c r="J182" s="138">
        <f>ROUND(I182*H182,2)</f>
        <v>0</v>
      </c>
      <c r="K182" s="139"/>
      <c r="L182" s="31"/>
      <c r="M182" s="140" t="s">
        <v>1</v>
      </c>
      <c r="N182" s="141" t="s">
        <v>43</v>
      </c>
      <c r="P182" s="142">
        <f>O182*H182</f>
        <v>0</v>
      </c>
      <c r="Q182" s="142">
        <v>0</v>
      </c>
      <c r="R182" s="142">
        <f>Q182*H182</f>
        <v>0</v>
      </c>
      <c r="S182" s="142">
        <v>0</v>
      </c>
      <c r="T182" s="143">
        <f>S182*H182</f>
        <v>0</v>
      </c>
      <c r="AR182" s="144" t="s">
        <v>157</v>
      </c>
      <c r="AT182" s="144" t="s">
        <v>153</v>
      </c>
      <c r="AU182" s="144" t="s">
        <v>86</v>
      </c>
      <c r="AY182" s="16" t="s">
        <v>150</v>
      </c>
      <c r="BE182" s="145">
        <f>IF(N182="základní",J182,0)</f>
        <v>0</v>
      </c>
      <c r="BF182" s="145">
        <f>IF(N182="snížená",J182,0)</f>
        <v>0</v>
      </c>
      <c r="BG182" s="145">
        <f>IF(N182="zákl. přenesená",J182,0)</f>
        <v>0</v>
      </c>
      <c r="BH182" s="145">
        <f>IF(N182="sníž. přenesená",J182,0)</f>
        <v>0</v>
      </c>
      <c r="BI182" s="145">
        <f>IF(N182="nulová",J182,0)</f>
        <v>0</v>
      </c>
      <c r="BJ182" s="16" t="s">
        <v>86</v>
      </c>
      <c r="BK182" s="145">
        <f>ROUND(I182*H182,2)</f>
        <v>0</v>
      </c>
      <c r="BL182" s="16" t="s">
        <v>157</v>
      </c>
      <c r="BM182" s="144" t="s">
        <v>932</v>
      </c>
    </row>
    <row r="183" spans="2:65" s="1" customFormat="1" ht="16.5" customHeight="1">
      <c r="B183" s="31"/>
      <c r="C183" s="132" t="s">
        <v>78</v>
      </c>
      <c r="D183" s="132" t="s">
        <v>153</v>
      </c>
      <c r="E183" s="133" t="s">
        <v>933</v>
      </c>
      <c r="F183" s="134" t="s">
        <v>698</v>
      </c>
      <c r="G183" s="135" t="s">
        <v>176</v>
      </c>
      <c r="H183" s="136">
        <v>0.05</v>
      </c>
      <c r="I183" s="137"/>
      <c r="J183" s="138">
        <f>ROUND(I183*H183,2)</f>
        <v>0</v>
      </c>
      <c r="K183" s="139"/>
      <c r="L183" s="31"/>
      <c r="M183" s="140" t="s">
        <v>1</v>
      </c>
      <c r="N183" s="141" t="s">
        <v>43</v>
      </c>
      <c r="P183" s="142">
        <f>O183*H183</f>
        <v>0</v>
      </c>
      <c r="Q183" s="142">
        <v>0</v>
      </c>
      <c r="R183" s="142">
        <f>Q183*H183</f>
        <v>0</v>
      </c>
      <c r="S183" s="142">
        <v>0</v>
      </c>
      <c r="T183" s="143">
        <f>S183*H183</f>
        <v>0</v>
      </c>
      <c r="AR183" s="144" t="s">
        <v>157</v>
      </c>
      <c r="AT183" s="144" t="s">
        <v>153</v>
      </c>
      <c r="AU183" s="144" t="s">
        <v>86</v>
      </c>
      <c r="AY183" s="16" t="s">
        <v>150</v>
      </c>
      <c r="BE183" s="145">
        <f>IF(N183="základní",J183,0)</f>
        <v>0</v>
      </c>
      <c r="BF183" s="145">
        <f>IF(N183="snížená",J183,0)</f>
        <v>0</v>
      </c>
      <c r="BG183" s="145">
        <f>IF(N183="zákl. přenesená",J183,0)</f>
        <v>0</v>
      </c>
      <c r="BH183" s="145">
        <f>IF(N183="sníž. přenesená",J183,0)</f>
        <v>0</v>
      </c>
      <c r="BI183" s="145">
        <f>IF(N183="nulová",J183,0)</f>
        <v>0</v>
      </c>
      <c r="BJ183" s="16" t="s">
        <v>86</v>
      </c>
      <c r="BK183" s="145">
        <f>ROUND(I183*H183,2)</f>
        <v>0</v>
      </c>
      <c r="BL183" s="16" t="s">
        <v>157</v>
      </c>
      <c r="BM183" s="144" t="s">
        <v>934</v>
      </c>
    </row>
    <row r="184" spans="2:65" s="11" customFormat="1" ht="25.9" customHeight="1">
      <c r="B184" s="120"/>
      <c r="D184" s="121" t="s">
        <v>77</v>
      </c>
      <c r="E184" s="122" t="s">
        <v>691</v>
      </c>
      <c r="F184" s="122" t="s">
        <v>576</v>
      </c>
      <c r="I184" s="123"/>
      <c r="J184" s="124">
        <f>BK184</f>
        <v>0</v>
      </c>
      <c r="L184" s="120"/>
      <c r="M184" s="125"/>
      <c r="P184" s="126">
        <f>SUM(P185:P187)</f>
        <v>0</v>
      </c>
      <c r="R184" s="126">
        <f>SUM(R185:R187)</f>
        <v>0</v>
      </c>
      <c r="T184" s="127">
        <f>SUM(T185:T187)</f>
        <v>0</v>
      </c>
      <c r="AR184" s="121" t="s">
        <v>86</v>
      </c>
      <c r="AT184" s="128" t="s">
        <v>77</v>
      </c>
      <c r="AU184" s="128" t="s">
        <v>78</v>
      </c>
      <c r="AY184" s="121" t="s">
        <v>150</v>
      </c>
      <c r="BK184" s="129">
        <f>SUM(BK185:BK187)</f>
        <v>0</v>
      </c>
    </row>
    <row r="185" spans="2:65" s="1" customFormat="1" ht="24.2" customHeight="1">
      <c r="B185" s="31"/>
      <c r="C185" s="132" t="s">
        <v>78</v>
      </c>
      <c r="D185" s="132" t="s">
        <v>153</v>
      </c>
      <c r="E185" s="133" t="s">
        <v>935</v>
      </c>
      <c r="F185" s="134" t="s">
        <v>578</v>
      </c>
      <c r="G185" s="135" t="s">
        <v>579</v>
      </c>
      <c r="H185" s="136">
        <v>0.05</v>
      </c>
      <c r="I185" s="137"/>
      <c r="J185" s="138">
        <f>ROUND(I185*H185,2)</f>
        <v>0</v>
      </c>
      <c r="K185" s="139"/>
      <c r="L185" s="31"/>
      <c r="M185" s="140" t="s">
        <v>1</v>
      </c>
      <c r="N185" s="141" t="s">
        <v>43</v>
      </c>
      <c r="P185" s="142">
        <f>O185*H185</f>
        <v>0</v>
      </c>
      <c r="Q185" s="142">
        <v>0</v>
      </c>
      <c r="R185" s="142">
        <f>Q185*H185</f>
        <v>0</v>
      </c>
      <c r="S185" s="142">
        <v>0</v>
      </c>
      <c r="T185" s="143">
        <f>S185*H185</f>
        <v>0</v>
      </c>
      <c r="AR185" s="144" t="s">
        <v>157</v>
      </c>
      <c r="AT185" s="144" t="s">
        <v>153</v>
      </c>
      <c r="AU185" s="144" t="s">
        <v>86</v>
      </c>
      <c r="AY185" s="16" t="s">
        <v>150</v>
      </c>
      <c r="BE185" s="145">
        <f>IF(N185="základní",J185,0)</f>
        <v>0</v>
      </c>
      <c r="BF185" s="145">
        <f>IF(N185="snížená",J185,0)</f>
        <v>0</v>
      </c>
      <c r="BG185" s="145">
        <f>IF(N185="zákl. přenesená",J185,0)</f>
        <v>0</v>
      </c>
      <c r="BH185" s="145">
        <f>IF(N185="sníž. přenesená",J185,0)</f>
        <v>0</v>
      </c>
      <c r="BI185" s="145">
        <f>IF(N185="nulová",J185,0)</f>
        <v>0</v>
      </c>
      <c r="BJ185" s="16" t="s">
        <v>86</v>
      </c>
      <c r="BK185" s="145">
        <f>ROUND(I185*H185,2)</f>
        <v>0</v>
      </c>
      <c r="BL185" s="16" t="s">
        <v>157</v>
      </c>
      <c r="BM185" s="144" t="s">
        <v>936</v>
      </c>
    </row>
    <row r="186" spans="2:65" s="1" customFormat="1" ht="24.2" customHeight="1">
      <c r="B186" s="31"/>
      <c r="C186" s="132" t="s">
        <v>78</v>
      </c>
      <c r="D186" s="132" t="s">
        <v>153</v>
      </c>
      <c r="E186" s="133" t="s">
        <v>937</v>
      </c>
      <c r="F186" s="134" t="s">
        <v>319</v>
      </c>
      <c r="G186" s="135" t="s">
        <v>579</v>
      </c>
      <c r="H186" s="136">
        <v>0.5</v>
      </c>
      <c r="I186" s="137"/>
      <c r="J186" s="138">
        <f>ROUND(I186*H186,2)</f>
        <v>0</v>
      </c>
      <c r="K186" s="139"/>
      <c r="L186" s="31"/>
      <c r="M186" s="140" t="s">
        <v>1</v>
      </c>
      <c r="N186" s="141" t="s">
        <v>43</v>
      </c>
      <c r="P186" s="142">
        <f>O186*H186</f>
        <v>0</v>
      </c>
      <c r="Q186" s="142">
        <v>0</v>
      </c>
      <c r="R186" s="142">
        <f>Q186*H186</f>
        <v>0</v>
      </c>
      <c r="S186" s="142">
        <v>0</v>
      </c>
      <c r="T186" s="143">
        <f>S186*H186</f>
        <v>0</v>
      </c>
      <c r="AR186" s="144" t="s">
        <v>157</v>
      </c>
      <c r="AT186" s="144" t="s">
        <v>153</v>
      </c>
      <c r="AU186" s="144" t="s">
        <v>86</v>
      </c>
      <c r="AY186" s="16" t="s">
        <v>150</v>
      </c>
      <c r="BE186" s="145">
        <f>IF(N186="základní",J186,0)</f>
        <v>0</v>
      </c>
      <c r="BF186" s="145">
        <f>IF(N186="snížená",J186,0)</f>
        <v>0</v>
      </c>
      <c r="BG186" s="145">
        <f>IF(N186="zákl. přenesená",J186,0)</f>
        <v>0</v>
      </c>
      <c r="BH186" s="145">
        <f>IF(N186="sníž. přenesená",J186,0)</f>
        <v>0</v>
      </c>
      <c r="BI186" s="145">
        <f>IF(N186="nulová",J186,0)</f>
        <v>0</v>
      </c>
      <c r="BJ186" s="16" t="s">
        <v>86</v>
      </c>
      <c r="BK186" s="145">
        <f>ROUND(I186*H186,2)</f>
        <v>0</v>
      </c>
      <c r="BL186" s="16" t="s">
        <v>157</v>
      </c>
      <c r="BM186" s="144" t="s">
        <v>938</v>
      </c>
    </row>
    <row r="187" spans="2:65" s="1" customFormat="1" ht="33" customHeight="1">
      <c r="B187" s="31"/>
      <c r="C187" s="132" t="s">
        <v>78</v>
      </c>
      <c r="D187" s="132" t="s">
        <v>153</v>
      </c>
      <c r="E187" s="133" t="s">
        <v>939</v>
      </c>
      <c r="F187" s="134" t="s">
        <v>323</v>
      </c>
      <c r="G187" s="135" t="s">
        <v>579</v>
      </c>
      <c r="H187" s="136">
        <v>0.05</v>
      </c>
      <c r="I187" s="137"/>
      <c r="J187" s="138">
        <f>ROUND(I187*H187,2)</f>
        <v>0</v>
      </c>
      <c r="K187" s="139"/>
      <c r="L187" s="31"/>
      <c r="M187" s="140" t="s">
        <v>1</v>
      </c>
      <c r="N187" s="141" t="s">
        <v>43</v>
      </c>
      <c r="P187" s="142">
        <f>O187*H187</f>
        <v>0</v>
      </c>
      <c r="Q187" s="142">
        <v>0</v>
      </c>
      <c r="R187" s="142">
        <f>Q187*H187</f>
        <v>0</v>
      </c>
      <c r="S187" s="142">
        <v>0</v>
      </c>
      <c r="T187" s="143">
        <f>S187*H187</f>
        <v>0</v>
      </c>
      <c r="AR187" s="144" t="s">
        <v>157</v>
      </c>
      <c r="AT187" s="144" t="s">
        <v>153</v>
      </c>
      <c r="AU187" s="144" t="s">
        <v>86</v>
      </c>
      <c r="AY187" s="16" t="s">
        <v>150</v>
      </c>
      <c r="BE187" s="145">
        <f>IF(N187="základní",J187,0)</f>
        <v>0</v>
      </c>
      <c r="BF187" s="145">
        <f>IF(N187="snížená",J187,0)</f>
        <v>0</v>
      </c>
      <c r="BG187" s="145">
        <f>IF(N187="zákl. přenesená",J187,0)</f>
        <v>0</v>
      </c>
      <c r="BH187" s="145">
        <f>IF(N187="sníž. přenesená",J187,0)</f>
        <v>0</v>
      </c>
      <c r="BI187" s="145">
        <f>IF(N187="nulová",J187,0)</f>
        <v>0</v>
      </c>
      <c r="BJ187" s="16" t="s">
        <v>86</v>
      </c>
      <c r="BK187" s="145">
        <f>ROUND(I187*H187,2)</f>
        <v>0</v>
      </c>
      <c r="BL187" s="16" t="s">
        <v>157</v>
      </c>
      <c r="BM187" s="144" t="s">
        <v>940</v>
      </c>
    </row>
    <row r="188" spans="2:65" s="11" customFormat="1" ht="25.9" customHeight="1">
      <c r="B188" s="120"/>
      <c r="D188" s="121" t="s">
        <v>77</v>
      </c>
      <c r="E188" s="122" t="s">
        <v>575</v>
      </c>
      <c r="F188" s="122" t="s">
        <v>941</v>
      </c>
      <c r="I188" s="123"/>
      <c r="J188" s="124">
        <f>BK188</f>
        <v>0</v>
      </c>
      <c r="L188" s="120"/>
      <c r="M188" s="125"/>
      <c r="P188" s="126">
        <f>SUM(P189:P192)</f>
        <v>0</v>
      </c>
      <c r="R188" s="126">
        <f>SUM(R189:R192)</f>
        <v>0</v>
      </c>
      <c r="T188" s="127">
        <f>SUM(T189:T192)</f>
        <v>0</v>
      </c>
      <c r="AR188" s="121" t="s">
        <v>86</v>
      </c>
      <c r="AT188" s="128" t="s">
        <v>77</v>
      </c>
      <c r="AU188" s="128" t="s">
        <v>78</v>
      </c>
      <c r="AY188" s="121" t="s">
        <v>150</v>
      </c>
      <c r="BK188" s="129">
        <f>SUM(BK189:BK192)</f>
        <v>0</v>
      </c>
    </row>
    <row r="189" spans="2:65" s="1" customFormat="1" ht="16.5" customHeight="1">
      <c r="B189" s="31"/>
      <c r="C189" s="132" t="s">
        <v>78</v>
      </c>
      <c r="D189" s="132" t="s">
        <v>153</v>
      </c>
      <c r="E189" s="133" t="s">
        <v>942</v>
      </c>
      <c r="F189" s="134" t="s">
        <v>943</v>
      </c>
      <c r="G189" s="135" t="s">
        <v>543</v>
      </c>
      <c r="H189" s="136">
        <v>1</v>
      </c>
      <c r="I189" s="137"/>
      <c r="J189" s="138">
        <f>ROUND(I189*H189,2)</f>
        <v>0</v>
      </c>
      <c r="K189" s="139"/>
      <c r="L189" s="31"/>
      <c r="M189" s="140" t="s">
        <v>1</v>
      </c>
      <c r="N189" s="141" t="s">
        <v>43</v>
      </c>
      <c r="P189" s="142">
        <f>O189*H189</f>
        <v>0</v>
      </c>
      <c r="Q189" s="142">
        <v>0</v>
      </c>
      <c r="R189" s="142">
        <f>Q189*H189</f>
        <v>0</v>
      </c>
      <c r="S189" s="142">
        <v>0</v>
      </c>
      <c r="T189" s="143">
        <f>S189*H189</f>
        <v>0</v>
      </c>
      <c r="AR189" s="144" t="s">
        <v>157</v>
      </c>
      <c r="AT189" s="144" t="s">
        <v>153</v>
      </c>
      <c r="AU189" s="144" t="s">
        <v>86</v>
      </c>
      <c r="AY189" s="16" t="s">
        <v>150</v>
      </c>
      <c r="BE189" s="145">
        <f>IF(N189="základní",J189,0)</f>
        <v>0</v>
      </c>
      <c r="BF189" s="145">
        <f>IF(N189="snížená",J189,0)</f>
        <v>0</v>
      </c>
      <c r="BG189" s="145">
        <f>IF(N189="zákl. přenesená",J189,0)</f>
        <v>0</v>
      </c>
      <c r="BH189" s="145">
        <f>IF(N189="sníž. přenesená",J189,0)</f>
        <v>0</v>
      </c>
      <c r="BI189" s="145">
        <f>IF(N189="nulová",J189,0)</f>
        <v>0</v>
      </c>
      <c r="BJ189" s="16" t="s">
        <v>86</v>
      </c>
      <c r="BK189" s="145">
        <f>ROUND(I189*H189,2)</f>
        <v>0</v>
      </c>
      <c r="BL189" s="16" t="s">
        <v>157</v>
      </c>
      <c r="BM189" s="144" t="s">
        <v>944</v>
      </c>
    </row>
    <row r="190" spans="2:65" s="1" customFormat="1" ht="16.5" customHeight="1">
      <c r="B190" s="31"/>
      <c r="C190" s="132" t="s">
        <v>78</v>
      </c>
      <c r="D190" s="132" t="s">
        <v>153</v>
      </c>
      <c r="E190" s="133" t="s">
        <v>945</v>
      </c>
      <c r="F190" s="134" t="s">
        <v>946</v>
      </c>
      <c r="G190" s="135" t="s">
        <v>543</v>
      </c>
      <c r="H190" s="136">
        <v>1</v>
      </c>
      <c r="I190" s="137"/>
      <c r="J190" s="138">
        <f>ROUND(I190*H190,2)</f>
        <v>0</v>
      </c>
      <c r="K190" s="139"/>
      <c r="L190" s="31"/>
      <c r="M190" s="140" t="s">
        <v>1</v>
      </c>
      <c r="N190" s="141" t="s">
        <v>43</v>
      </c>
      <c r="P190" s="142">
        <f>O190*H190</f>
        <v>0</v>
      </c>
      <c r="Q190" s="142">
        <v>0</v>
      </c>
      <c r="R190" s="142">
        <f>Q190*H190</f>
        <v>0</v>
      </c>
      <c r="S190" s="142">
        <v>0</v>
      </c>
      <c r="T190" s="143">
        <f>S190*H190</f>
        <v>0</v>
      </c>
      <c r="AR190" s="144" t="s">
        <v>157</v>
      </c>
      <c r="AT190" s="144" t="s">
        <v>153</v>
      </c>
      <c r="AU190" s="144" t="s">
        <v>86</v>
      </c>
      <c r="AY190" s="16" t="s">
        <v>150</v>
      </c>
      <c r="BE190" s="145">
        <f>IF(N190="základní",J190,0)</f>
        <v>0</v>
      </c>
      <c r="BF190" s="145">
        <f>IF(N190="snížená",J190,0)</f>
        <v>0</v>
      </c>
      <c r="BG190" s="145">
        <f>IF(N190="zákl. přenesená",J190,0)</f>
        <v>0</v>
      </c>
      <c r="BH190" s="145">
        <f>IF(N190="sníž. přenesená",J190,0)</f>
        <v>0</v>
      </c>
      <c r="BI190" s="145">
        <f>IF(N190="nulová",J190,0)</f>
        <v>0</v>
      </c>
      <c r="BJ190" s="16" t="s">
        <v>86</v>
      </c>
      <c r="BK190" s="145">
        <f>ROUND(I190*H190,2)</f>
        <v>0</v>
      </c>
      <c r="BL190" s="16" t="s">
        <v>157</v>
      </c>
      <c r="BM190" s="144" t="s">
        <v>947</v>
      </c>
    </row>
    <row r="191" spans="2:65" s="1" customFormat="1" ht="16.5" customHeight="1">
      <c r="B191" s="31"/>
      <c r="C191" s="132" t="s">
        <v>78</v>
      </c>
      <c r="D191" s="132" t="s">
        <v>153</v>
      </c>
      <c r="E191" s="133" t="s">
        <v>948</v>
      </c>
      <c r="F191" s="134" t="s">
        <v>949</v>
      </c>
      <c r="G191" s="135" t="s">
        <v>391</v>
      </c>
      <c r="H191" s="136">
        <v>45</v>
      </c>
      <c r="I191" s="137"/>
      <c r="J191" s="138">
        <f>ROUND(I191*H191,2)</f>
        <v>0</v>
      </c>
      <c r="K191" s="139"/>
      <c r="L191" s="31"/>
      <c r="M191" s="140" t="s">
        <v>1</v>
      </c>
      <c r="N191" s="141" t="s">
        <v>43</v>
      </c>
      <c r="P191" s="142">
        <f>O191*H191</f>
        <v>0</v>
      </c>
      <c r="Q191" s="142">
        <v>0</v>
      </c>
      <c r="R191" s="142">
        <f>Q191*H191</f>
        <v>0</v>
      </c>
      <c r="S191" s="142">
        <v>0</v>
      </c>
      <c r="T191" s="143">
        <f>S191*H191</f>
        <v>0</v>
      </c>
      <c r="AR191" s="144" t="s">
        <v>157</v>
      </c>
      <c r="AT191" s="144" t="s">
        <v>153</v>
      </c>
      <c r="AU191" s="144" t="s">
        <v>86</v>
      </c>
      <c r="AY191" s="16" t="s">
        <v>150</v>
      </c>
      <c r="BE191" s="145">
        <f>IF(N191="základní",J191,0)</f>
        <v>0</v>
      </c>
      <c r="BF191" s="145">
        <f>IF(N191="snížená",J191,0)</f>
        <v>0</v>
      </c>
      <c r="BG191" s="145">
        <f>IF(N191="zákl. přenesená",J191,0)</f>
        <v>0</v>
      </c>
      <c r="BH191" s="145">
        <f>IF(N191="sníž. přenesená",J191,0)</f>
        <v>0</v>
      </c>
      <c r="BI191" s="145">
        <f>IF(N191="nulová",J191,0)</f>
        <v>0</v>
      </c>
      <c r="BJ191" s="16" t="s">
        <v>86</v>
      </c>
      <c r="BK191" s="145">
        <f>ROUND(I191*H191,2)</f>
        <v>0</v>
      </c>
      <c r="BL191" s="16" t="s">
        <v>157</v>
      </c>
      <c r="BM191" s="144" t="s">
        <v>950</v>
      </c>
    </row>
    <row r="192" spans="2:65" s="1" customFormat="1" ht="16.5" customHeight="1">
      <c r="B192" s="31"/>
      <c r="C192" s="132" t="s">
        <v>78</v>
      </c>
      <c r="D192" s="132" t="s">
        <v>153</v>
      </c>
      <c r="E192" s="133" t="s">
        <v>951</v>
      </c>
      <c r="F192" s="134" t="s">
        <v>952</v>
      </c>
      <c r="G192" s="135" t="s">
        <v>695</v>
      </c>
      <c r="H192" s="136">
        <v>1</v>
      </c>
      <c r="I192" s="137"/>
      <c r="J192" s="138">
        <f>ROUND(I192*H192,2)</f>
        <v>0</v>
      </c>
      <c r="K192" s="139"/>
      <c r="L192" s="31"/>
      <c r="M192" s="182" t="s">
        <v>1</v>
      </c>
      <c r="N192" s="183" t="s">
        <v>43</v>
      </c>
      <c r="O192" s="184"/>
      <c r="P192" s="185">
        <f>O192*H192</f>
        <v>0</v>
      </c>
      <c r="Q192" s="185">
        <v>0</v>
      </c>
      <c r="R192" s="185">
        <f>Q192*H192</f>
        <v>0</v>
      </c>
      <c r="S192" s="185">
        <v>0</v>
      </c>
      <c r="T192" s="186">
        <f>S192*H192</f>
        <v>0</v>
      </c>
      <c r="AR192" s="144" t="s">
        <v>157</v>
      </c>
      <c r="AT192" s="144" t="s">
        <v>153</v>
      </c>
      <c r="AU192" s="144" t="s">
        <v>86</v>
      </c>
      <c r="AY192" s="16" t="s">
        <v>150</v>
      </c>
      <c r="BE192" s="145">
        <f>IF(N192="základní",J192,0)</f>
        <v>0</v>
      </c>
      <c r="BF192" s="145">
        <f>IF(N192="snížená",J192,0)</f>
        <v>0</v>
      </c>
      <c r="BG192" s="145">
        <f>IF(N192="zákl. přenesená",J192,0)</f>
        <v>0</v>
      </c>
      <c r="BH192" s="145">
        <f>IF(N192="sníž. přenesená",J192,0)</f>
        <v>0</v>
      </c>
      <c r="BI192" s="145">
        <f>IF(N192="nulová",J192,0)</f>
        <v>0</v>
      </c>
      <c r="BJ192" s="16" t="s">
        <v>86</v>
      </c>
      <c r="BK192" s="145">
        <f>ROUND(I192*H192,2)</f>
        <v>0</v>
      </c>
      <c r="BL192" s="16" t="s">
        <v>157</v>
      </c>
      <c r="BM192" s="144" t="s">
        <v>953</v>
      </c>
    </row>
    <row r="193" spans="2:12" s="1" customFormat="1" ht="6.95" customHeight="1"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31"/>
    </row>
  </sheetData>
  <sheetProtection algorithmName="SHA-512" hashValue="AuOSWY9XJO8/69UxTDC5bszaPq6CbkOtpkOkDqIFaFbWwAsf6YMgqQzhetF2TagfcuGL7SJ2FaSSmDFk7X9MBQ==" saltValue="FZTtMMoJW8z32rElawUrC60qG4M5tFk+/fxRkXBI7T+HKDyM1CG7Qviq1PejJK99aN6z5iPAKQXKoy9H8N7Exw==" spinCount="100000" sheet="1" objects="1" scenarios="1" formatColumns="0" formatRows="0" autoFilter="0"/>
  <autoFilter ref="C125:K192" xr:uid="{00000000-0009-0000-0000-000005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24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6" t="s">
        <v>103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88</v>
      </c>
    </row>
    <row r="4" spans="2:46" ht="24.95" customHeight="1">
      <c r="B4" s="19"/>
      <c r="D4" s="20" t="s">
        <v>107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5" t="str">
        <f>'Rekapitulace stavby'!K6</f>
        <v>Stavební úpravy č.p. 296, Chuchelna</v>
      </c>
      <c r="F7" s="226"/>
      <c r="G7" s="226"/>
      <c r="H7" s="226"/>
      <c r="L7" s="19"/>
    </row>
    <row r="8" spans="2:46" s="1" customFormat="1" ht="12" customHeight="1">
      <c r="B8" s="31"/>
      <c r="D8" s="26" t="s">
        <v>108</v>
      </c>
      <c r="L8" s="31"/>
    </row>
    <row r="9" spans="2:46" s="1" customFormat="1" ht="16.5" customHeight="1">
      <c r="B9" s="31"/>
      <c r="E9" s="187" t="s">
        <v>954</v>
      </c>
      <c r="F9" s="227"/>
      <c r="G9" s="227"/>
      <c r="H9" s="227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4. 4. 2023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>Obec Chuchelna</v>
      </c>
      <c r="I15" s="26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8" t="str">
        <f>'Rekapitulace stavby'!E14</f>
        <v>Vyplň údaj</v>
      </c>
      <c r="F18" s="209"/>
      <c r="G18" s="209"/>
      <c r="H18" s="209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tr">
        <f>IF('Rekapitulace stavby'!AN16="","",'Rekapitulace stavby'!AN16)</f>
        <v>11085631</v>
      </c>
      <c r="L20" s="31"/>
    </row>
    <row r="21" spans="2:12" s="1" customFormat="1" ht="18" customHeight="1">
      <c r="B21" s="31"/>
      <c r="E21" s="24" t="str">
        <f>IF('Rekapitulace stavby'!E17="","",'Rekapitulace stavby'!E17)</f>
        <v>Ing. arch. Vladimíra Jínová - PROJEKTOVÁNÍ STAVEB</v>
      </c>
      <c r="I21" s="26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34</v>
      </c>
      <c r="I23" s="26" t="s">
        <v>25</v>
      </c>
      <c r="J23" s="24" t="str">
        <f>IF('Rekapitulace stavby'!AN19="","",'Rekapitulace stavby'!AN19)</f>
        <v>76453201</v>
      </c>
      <c r="L23" s="31"/>
    </row>
    <row r="24" spans="2:12" s="1" customFormat="1" ht="18" customHeight="1">
      <c r="B24" s="31"/>
      <c r="E24" s="24" t="str">
        <f>IF('Rekapitulace stavby'!E20="","",'Rekapitulace stavby'!E20)</f>
        <v>Tomáš Hochman</v>
      </c>
      <c r="I24" s="26" t="s">
        <v>27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37</v>
      </c>
      <c r="L26" s="31"/>
    </row>
    <row r="27" spans="2:12" s="7" customFormat="1" ht="16.5" customHeight="1">
      <c r="B27" s="88"/>
      <c r="E27" s="214" t="s">
        <v>1</v>
      </c>
      <c r="F27" s="214"/>
      <c r="G27" s="214"/>
      <c r="H27" s="214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38</v>
      </c>
      <c r="J30" s="65">
        <f>ROUND(J116,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40</v>
      </c>
      <c r="I32" s="34" t="s">
        <v>39</v>
      </c>
      <c r="J32" s="34" t="s">
        <v>41</v>
      </c>
      <c r="L32" s="31"/>
    </row>
    <row r="33" spans="2:12" s="1" customFormat="1" ht="14.45" customHeight="1">
      <c r="B33" s="31"/>
      <c r="D33" s="54" t="s">
        <v>42</v>
      </c>
      <c r="E33" s="26" t="s">
        <v>43</v>
      </c>
      <c r="F33" s="90">
        <f>ROUND((SUM(BE116:BE123)),  2)</f>
        <v>0</v>
      </c>
      <c r="I33" s="91">
        <v>0.21</v>
      </c>
      <c r="J33" s="90">
        <f>ROUND(((SUM(BE116:BE123))*I33),  2)</f>
        <v>0</v>
      </c>
      <c r="L33" s="31"/>
    </row>
    <row r="34" spans="2:12" s="1" customFormat="1" ht="14.45" customHeight="1">
      <c r="B34" s="31"/>
      <c r="E34" s="26" t="s">
        <v>44</v>
      </c>
      <c r="F34" s="90">
        <f>ROUND((SUM(BF116:BF123)),  2)</f>
        <v>0</v>
      </c>
      <c r="I34" s="91">
        <v>0.15</v>
      </c>
      <c r="J34" s="90">
        <f>ROUND(((SUM(BF116:BF123))*I34),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90">
        <f>ROUND((SUM(BG116:BG123)),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90">
        <f>ROUND((SUM(BH116:BH123)),  2)</f>
        <v>0</v>
      </c>
      <c r="I36" s="91">
        <v>0.15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90">
        <f>ROUND((SUM(BI116:BI123)),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48</v>
      </c>
      <c r="E39" s="56"/>
      <c r="F39" s="56"/>
      <c r="G39" s="94" t="s">
        <v>49</v>
      </c>
      <c r="H39" s="95" t="s">
        <v>50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51</v>
      </c>
      <c r="E50" s="41"/>
      <c r="F50" s="41"/>
      <c r="G50" s="40" t="s">
        <v>52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53</v>
      </c>
      <c r="E61" s="33"/>
      <c r="F61" s="98" t="s">
        <v>54</v>
      </c>
      <c r="G61" s="42" t="s">
        <v>53</v>
      </c>
      <c r="H61" s="33"/>
      <c r="I61" s="33"/>
      <c r="J61" s="99" t="s">
        <v>54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55</v>
      </c>
      <c r="E65" s="41"/>
      <c r="F65" s="41"/>
      <c r="G65" s="40" t="s">
        <v>56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53</v>
      </c>
      <c r="E76" s="33"/>
      <c r="F76" s="98" t="s">
        <v>54</v>
      </c>
      <c r="G76" s="42" t="s">
        <v>53</v>
      </c>
      <c r="H76" s="33"/>
      <c r="I76" s="33"/>
      <c r="J76" s="99" t="s">
        <v>54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110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5" t="str">
        <f>E7</f>
        <v>Stavební úpravy č.p. 296, Chuchelna</v>
      </c>
      <c r="F85" s="226"/>
      <c r="G85" s="226"/>
      <c r="H85" s="226"/>
      <c r="L85" s="31"/>
    </row>
    <row r="86" spans="2:47" s="1" customFormat="1" ht="12" customHeight="1">
      <c r="B86" s="31"/>
      <c r="C86" s="26" t="s">
        <v>108</v>
      </c>
      <c r="L86" s="31"/>
    </row>
    <row r="87" spans="2:47" s="1" customFormat="1" ht="16.5" customHeight="1">
      <c r="B87" s="31"/>
      <c r="E87" s="187" t="str">
        <f>E9</f>
        <v>SO 06 - MaR</v>
      </c>
      <c r="F87" s="227"/>
      <c r="G87" s="227"/>
      <c r="H87" s="227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4. 4. 2023</v>
      </c>
      <c r="L89" s="31"/>
    </row>
    <row r="90" spans="2:47" s="1" customFormat="1" ht="6.95" customHeight="1">
      <c r="B90" s="31"/>
      <c r="L90" s="31"/>
    </row>
    <row r="91" spans="2:47" s="1" customFormat="1" ht="54.4" customHeight="1">
      <c r="B91" s="31"/>
      <c r="C91" s="26" t="s">
        <v>24</v>
      </c>
      <c r="F91" s="24" t="str">
        <f>E15</f>
        <v>Obec Chuchelna</v>
      </c>
      <c r="I91" s="26" t="s">
        <v>30</v>
      </c>
      <c r="J91" s="29" t="str">
        <f>E21</f>
        <v>Ing. arch. Vladimíra Jínová - PROJEKTOVÁNÍ STAVEB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26" t="s">
        <v>34</v>
      </c>
      <c r="J92" s="29" t="str">
        <f>E24</f>
        <v>Tomáš Hochman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111</v>
      </c>
      <c r="D94" s="92"/>
      <c r="E94" s="92"/>
      <c r="F94" s="92"/>
      <c r="G94" s="92"/>
      <c r="H94" s="92"/>
      <c r="I94" s="92"/>
      <c r="J94" s="101" t="s">
        <v>112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113</v>
      </c>
      <c r="J96" s="65">
        <f>J116</f>
        <v>0</v>
      </c>
      <c r="L96" s="31"/>
      <c r="AU96" s="16" t="s">
        <v>114</v>
      </c>
    </row>
    <row r="97" spans="2:12" s="1" customFormat="1" ht="21.75" customHeight="1">
      <c r="B97" s="31"/>
      <c r="L97" s="31"/>
    </row>
    <row r="98" spans="2:12" s="1" customFormat="1" ht="6.95" customHeight="1">
      <c r="B98" s="43"/>
      <c r="C98" s="44"/>
      <c r="D98" s="44"/>
      <c r="E98" s="44"/>
      <c r="F98" s="44"/>
      <c r="G98" s="44"/>
      <c r="H98" s="44"/>
      <c r="I98" s="44"/>
      <c r="J98" s="44"/>
      <c r="K98" s="44"/>
      <c r="L98" s="31"/>
    </row>
    <row r="102" spans="2:12" s="1" customFormat="1" ht="6.95" customHeight="1">
      <c r="B102" s="45"/>
      <c r="C102" s="46"/>
      <c r="D102" s="46"/>
      <c r="E102" s="46"/>
      <c r="F102" s="46"/>
      <c r="G102" s="46"/>
      <c r="H102" s="46"/>
      <c r="I102" s="46"/>
      <c r="J102" s="46"/>
      <c r="K102" s="46"/>
      <c r="L102" s="31"/>
    </row>
    <row r="103" spans="2:12" s="1" customFormat="1" ht="24.95" customHeight="1">
      <c r="B103" s="31"/>
      <c r="C103" s="20" t="s">
        <v>135</v>
      </c>
      <c r="L103" s="31"/>
    </row>
    <row r="104" spans="2:12" s="1" customFormat="1" ht="6.95" customHeight="1">
      <c r="B104" s="31"/>
      <c r="L104" s="31"/>
    </row>
    <row r="105" spans="2:12" s="1" customFormat="1" ht="12" customHeight="1">
      <c r="B105" s="31"/>
      <c r="C105" s="26" t="s">
        <v>16</v>
      </c>
      <c r="L105" s="31"/>
    </row>
    <row r="106" spans="2:12" s="1" customFormat="1" ht="16.5" customHeight="1">
      <c r="B106" s="31"/>
      <c r="E106" s="225" t="str">
        <f>E7</f>
        <v>Stavební úpravy č.p. 296, Chuchelna</v>
      </c>
      <c r="F106" s="226"/>
      <c r="G106" s="226"/>
      <c r="H106" s="226"/>
      <c r="L106" s="31"/>
    </row>
    <row r="107" spans="2:12" s="1" customFormat="1" ht="12" customHeight="1">
      <c r="B107" s="31"/>
      <c r="C107" s="26" t="s">
        <v>108</v>
      </c>
      <c r="L107" s="31"/>
    </row>
    <row r="108" spans="2:12" s="1" customFormat="1" ht="16.5" customHeight="1">
      <c r="B108" s="31"/>
      <c r="E108" s="187" t="str">
        <f>E9</f>
        <v>SO 06 - MaR</v>
      </c>
      <c r="F108" s="227"/>
      <c r="G108" s="227"/>
      <c r="H108" s="227"/>
      <c r="L108" s="31"/>
    </row>
    <row r="109" spans="2:12" s="1" customFormat="1" ht="6.95" customHeight="1">
      <c r="B109" s="31"/>
      <c r="L109" s="31"/>
    </row>
    <row r="110" spans="2:12" s="1" customFormat="1" ht="12" customHeight="1">
      <c r="B110" s="31"/>
      <c r="C110" s="26" t="s">
        <v>20</v>
      </c>
      <c r="F110" s="24" t="str">
        <f>F12</f>
        <v xml:space="preserve"> </v>
      </c>
      <c r="I110" s="26" t="s">
        <v>22</v>
      </c>
      <c r="J110" s="51" t="str">
        <f>IF(J12="","",J12)</f>
        <v>4. 4. 2023</v>
      </c>
      <c r="L110" s="31"/>
    </row>
    <row r="111" spans="2:12" s="1" customFormat="1" ht="6.95" customHeight="1">
      <c r="B111" s="31"/>
      <c r="L111" s="31"/>
    </row>
    <row r="112" spans="2:12" s="1" customFormat="1" ht="54.4" customHeight="1">
      <c r="B112" s="31"/>
      <c r="C112" s="26" t="s">
        <v>24</v>
      </c>
      <c r="F112" s="24" t="str">
        <f>E15</f>
        <v>Obec Chuchelna</v>
      </c>
      <c r="I112" s="26" t="s">
        <v>30</v>
      </c>
      <c r="J112" s="29" t="str">
        <f>E21</f>
        <v>Ing. arch. Vladimíra Jínová - PROJEKTOVÁNÍ STAVEB</v>
      </c>
      <c r="L112" s="31"/>
    </row>
    <row r="113" spans="2:65" s="1" customFormat="1" ht="15.2" customHeight="1">
      <c r="B113" s="31"/>
      <c r="C113" s="26" t="s">
        <v>28</v>
      </c>
      <c r="F113" s="24" t="str">
        <f>IF(E18="","",E18)</f>
        <v>Vyplň údaj</v>
      </c>
      <c r="I113" s="26" t="s">
        <v>34</v>
      </c>
      <c r="J113" s="29" t="str">
        <f>E24</f>
        <v>Tomáš Hochman</v>
      </c>
      <c r="L113" s="31"/>
    </row>
    <row r="114" spans="2:65" s="1" customFormat="1" ht="10.35" customHeight="1">
      <c r="B114" s="31"/>
      <c r="L114" s="31"/>
    </row>
    <row r="115" spans="2:65" s="10" customFormat="1" ht="29.25" customHeight="1">
      <c r="B115" s="111"/>
      <c r="C115" s="112" t="s">
        <v>136</v>
      </c>
      <c r="D115" s="113" t="s">
        <v>63</v>
      </c>
      <c r="E115" s="113" t="s">
        <v>59</v>
      </c>
      <c r="F115" s="113" t="s">
        <v>60</v>
      </c>
      <c r="G115" s="113" t="s">
        <v>137</v>
      </c>
      <c r="H115" s="113" t="s">
        <v>138</v>
      </c>
      <c r="I115" s="113" t="s">
        <v>139</v>
      </c>
      <c r="J115" s="114" t="s">
        <v>112</v>
      </c>
      <c r="K115" s="115" t="s">
        <v>140</v>
      </c>
      <c r="L115" s="111"/>
      <c r="M115" s="58" t="s">
        <v>1</v>
      </c>
      <c r="N115" s="59" t="s">
        <v>42</v>
      </c>
      <c r="O115" s="59" t="s">
        <v>141</v>
      </c>
      <c r="P115" s="59" t="s">
        <v>142</v>
      </c>
      <c r="Q115" s="59" t="s">
        <v>143</v>
      </c>
      <c r="R115" s="59" t="s">
        <v>144</v>
      </c>
      <c r="S115" s="59" t="s">
        <v>145</v>
      </c>
      <c r="T115" s="60" t="s">
        <v>146</v>
      </c>
    </row>
    <row r="116" spans="2:65" s="1" customFormat="1" ht="22.9" customHeight="1">
      <c r="B116" s="31"/>
      <c r="C116" s="63" t="s">
        <v>147</v>
      </c>
      <c r="J116" s="116">
        <f>BK116</f>
        <v>0</v>
      </c>
      <c r="L116" s="31"/>
      <c r="M116" s="61"/>
      <c r="N116" s="52"/>
      <c r="O116" s="52"/>
      <c r="P116" s="117">
        <f>SUM(P117:P123)</f>
        <v>0</v>
      </c>
      <c r="Q116" s="52"/>
      <c r="R116" s="117">
        <f>SUM(R117:R123)</f>
        <v>0</v>
      </c>
      <c r="S116" s="52"/>
      <c r="T116" s="118">
        <f>SUM(T117:T123)</f>
        <v>0</v>
      </c>
      <c r="AT116" s="16" t="s">
        <v>77</v>
      </c>
      <c r="AU116" s="16" t="s">
        <v>114</v>
      </c>
      <c r="BK116" s="119">
        <f>SUM(BK117:BK123)</f>
        <v>0</v>
      </c>
    </row>
    <row r="117" spans="2:65" s="1" customFormat="1" ht="16.5" customHeight="1">
      <c r="B117" s="31"/>
      <c r="C117" s="132" t="s">
        <v>78</v>
      </c>
      <c r="D117" s="132" t="s">
        <v>153</v>
      </c>
      <c r="E117" s="133" t="s">
        <v>955</v>
      </c>
      <c r="F117" s="134" t="s">
        <v>956</v>
      </c>
      <c r="G117" s="135" t="s">
        <v>543</v>
      </c>
      <c r="H117" s="136">
        <v>2</v>
      </c>
      <c r="I117" s="137"/>
      <c r="J117" s="138">
        <f t="shared" ref="J117:J123" si="0">ROUND(I117*H117,2)</f>
        <v>0</v>
      </c>
      <c r="K117" s="139"/>
      <c r="L117" s="31"/>
      <c r="M117" s="140" t="s">
        <v>1</v>
      </c>
      <c r="N117" s="141" t="s">
        <v>43</v>
      </c>
      <c r="P117" s="142">
        <f t="shared" ref="P117:P123" si="1">O117*H117</f>
        <v>0</v>
      </c>
      <c r="Q117" s="142">
        <v>0</v>
      </c>
      <c r="R117" s="142">
        <f t="shared" ref="R117:R123" si="2">Q117*H117</f>
        <v>0</v>
      </c>
      <c r="S117" s="142">
        <v>0</v>
      </c>
      <c r="T117" s="143">
        <f t="shared" ref="T117:T123" si="3">S117*H117</f>
        <v>0</v>
      </c>
      <c r="AR117" s="144" t="s">
        <v>157</v>
      </c>
      <c r="AT117" s="144" t="s">
        <v>153</v>
      </c>
      <c r="AU117" s="144" t="s">
        <v>78</v>
      </c>
      <c r="AY117" s="16" t="s">
        <v>150</v>
      </c>
      <c r="BE117" s="145">
        <f t="shared" ref="BE117:BE123" si="4">IF(N117="základní",J117,0)</f>
        <v>0</v>
      </c>
      <c r="BF117" s="145">
        <f t="shared" ref="BF117:BF123" si="5">IF(N117="snížená",J117,0)</f>
        <v>0</v>
      </c>
      <c r="BG117" s="145">
        <f t="shared" ref="BG117:BG123" si="6">IF(N117="zákl. přenesená",J117,0)</f>
        <v>0</v>
      </c>
      <c r="BH117" s="145">
        <f t="shared" ref="BH117:BH123" si="7">IF(N117="sníž. přenesená",J117,0)</f>
        <v>0</v>
      </c>
      <c r="BI117" s="145">
        <f t="shared" ref="BI117:BI123" si="8">IF(N117="nulová",J117,0)</f>
        <v>0</v>
      </c>
      <c r="BJ117" s="16" t="s">
        <v>86</v>
      </c>
      <c r="BK117" s="145">
        <f t="shared" ref="BK117:BK123" si="9">ROUND(I117*H117,2)</f>
        <v>0</v>
      </c>
      <c r="BL117" s="16" t="s">
        <v>157</v>
      </c>
      <c r="BM117" s="144" t="s">
        <v>88</v>
      </c>
    </row>
    <row r="118" spans="2:65" s="1" customFormat="1" ht="16.5" customHeight="1">
      <c r="B118" s="31"/>
      <c r="C118" s="132" t="s">
        <v>78</v>
      </c>
      <c r="D118" s="132" t="s">
        <v>153</v>
      </c>
      <c r="E118" s="133" t="s">
        <v>957</v>
      </c>
      <c r="F118" s="134" t="s">
        <v>958</v>
      </c>
      <c r="G118" s="135" t="s">
        <v>695</v>
      </c>
      <c r="H118" s="136">
        <v>10</v>
      </c>
      <c r="I118" s="137"/>
      <c r="J118" s="138">
        <f t="shared" si="0"/>
        <v>0</v>
      </c>
      <c r="K118" s="139"/>
      <c r="L118" s="31"/>
      <c r="M118" s="140" t="s">
        <v>1</v>
      </c>
      <c r="N118" s="141" t="s">
        <v>43</v>
      </c>
      <c r="P118" s="142">
        <f t="shared" si="1"/>
        <v>0</v>
      </c>
      <c r="Q118" s="142">
        <v>0</v>
      </c>
      <c r="R118" s="142">
        <f t="shared" si="2"/>
        <v>0</v>
      </c>
      <c r="S118" s="142">
        <v>0</v>
      </c>
      <c r="T118" s="143">
        <f t="shared" si="3"/>
        <v>0</v>
      </c>
      <c r="AR118" s="144" t="s">
        <v>157</v>
      </c>
      <c r="AT118" s="144" t="s">
        <v>153</v>
      </c>
      <c r="AU118" s="144" t="s">
        <v>78</v>
      </c>
      <c r="AY118" s="16" t="s">
        <v>150</v>
      </c>
      <c r="BE118" s="145">
        <f t="shared" si="4"/>
        <v>0</v>
      </c>
      <c r="BF118" s="145">
        <f t="shared" si="5"/>
        <v>0</v>
      </c>
      <c r="BG118" s="145">
        <f t="shared" si="6"/>
        <v>0</v>
      </c>
      <c r="BH118" s="145">
        <f t="shared" si="7"/>
        <v>0</v>
      </c>
      <c r="BI118" s="145">
        <f t="shared" si="8"/>
        <v>0</v>
      </c>
      <c r="BJ118" s="16" t="s">
        <v>86</v>
      </c>
      <c r="BK118" s="145">
        <f t="shared" si="9"/>
        <v>0</v>
      </c>
      <c r="BL118" s="16" t="s">
        <v>157</v>
      </c>
      <c r="BM118" s="144" t="s">
        <v>157</v>
      </c>
    </row>
    <row r="119" spans="2:65" s="1" customFormat="1" ht="16.5" customHeight="1">
      <c r="B119" s="31"/>
      <c r="C119" s="132" t="s">
        <v>78</v>
      </c>
      <c r="D119" s="132" t="s">
        <v>153</v>
      </c>
      <c r="E119" s="133" t="s">
        <v>959</v>
      </c>
      <c r="F119" s="134" t="s">
        <v>960</v>
      </c>
      <c r="G119" s="135" t="s">
        <v>695</v>
      </c>
      <c r="H119" s="136">
        <v>6</v>
      </c>
      <c r="I119" s="137"/>
      <c r="J119" s="138">
        <f t="shared" si="0"/>
        <v>0</v>
      </c>
      <c r="K119" s="139"/>
      <c r="L119" s="31"/>
      <c r="M119" s="140" t="s">
        <v>1</v>
      </c>
      <c r="N119" s="141" t="s">
        <v>43</v>
      </c>
      <c r="P119" s="142">
        <f t="shared" si="1"/>
        <v>0</v>
      </c>
      <c r="Q119" s="142">
        <v>0</v>
      </c>
      <c r="R119" s="142">
        <f t="shared" si="2"/>
        <v>0</v>
      </c>
      <c r="S119" s="142">
        <v>0</v>
      </c>
      <c r="T119" s="143">
        <f t="shared" si="3"/>
        <v>0</v>
      </c>
      <c r="AR119" s="144" t="s">
        <v>157</v>
      </c>
      <c r="AT119" s="144" t="s">
        <v>153</v>
      </c>
      <c r="AU119" s="144" t="s">
        <v>78</v>
      </c>
      <c r="AY119" s="16" t="s">
        <v>150</v>
      </c>
      <c r="BE119" s="145">
        <f t="shared" si="4"/>
        <v>0</v>
      </c>
      <c r="BF119" s="145">
        <f t="shared" si="5"/>
        <v>0</v>
      </c>
      <c r="BG119" s="145">
        <f t="shared" si="6"/>
        <v>0</v>
      </c>
      <c r="BH119" s="145">
        <f t="shared" si="7"/>
        <v>0</v>
      </c>
      <c r="BI119" s="145">
        <f t="shared" si="8"/>
        <v>0</v>
      </c>
      <c r="BJ119" s="16" t="s">
        <v>86</v>
      </c>
      <c r="BK119" s="145">
        <f t="shared" si="9"/>
        <v>0</v>
      </c>
      <c r="BL119" s="16" t="s">
        <v>157</v>
      </c>
      <c r="BM119" s="144" t="s">
        <v>186</v>
      </c>
    </row>
    <row r="120" spans="2:65" s="1" customFormat="1" ht="24.2" customHeight="1">
      <c r="B120" s="31"/>
      <c r="C120" s="132" t="s">
        <v>78</v>
      </c>
      <c r="D120" s="132" t="s">
        <v>153</v>
      </c>
      <c r="E120" s="133" t="s">
        <v>961</v>
      </c>
      <c r="F120" s="134" t="s">
        <v>962</v>
      </c>
      <c r="G120" s="135" t="s">
        <v>543</v>
      </c>
      <c r="H120" s="136">
        <v>24</v>
      </c>
      <c r="I120" s="137"/>
      <c r="J120" s="138">
        <f t="shared" si="0"/>
        <v>0</v>
      </c>
      <c r="K120" s="139"/>
      <c r="L120" s="31"/>
      <c r="M120" s="140" t="s">
        <v>1</v>
      </c>
      <c r="N120" s="141" t="s">
        <v>43</v>
      </c>
      <c r="P120" s="142">
        <f t="shared" si="1"/>
        <v>0</v>
      </c>
      <c r="Q120" s="142">
        <v>0</v>
      </c>
      <c r="R120" s="142">
        <f t="shared" si="2"/>
        <v>0</v>
      </c>
      <c r="S120" s="142">
        <v>0</v>
      </c>
      <c r="T120" s="143">
        <f t="shared" si="3"/>
        <v>0</v>
      </c>
      <c r="AR120" s="144" t="s">
        <v>157</v>
      </c>
      <c r="AT120" s="144" t="s">
        <v>153</v>
      </c>
      <c r="AU120" s="144" t="s">
        <v>78</v>
      </c>
      <c r="AY120" s="16" t="s">
        <v>150</v>
      </c>
      <c r="BE120" s="145">
        <f t="shared" si="4"/>
        <v>0</v>
      </c>
      <c r="BF120" s="145">
        <f t="shared" si="5"/>
        <v>0</v>
      </c>
      <c r="BG120" s="145">
        <f t="shared" si="6"/>
        <v>0</v>
      </c>
      <c r="BH120" s="145">
        <f t="shared" si="7"/>
        <v>0</v>
      </c>
      <c r="BI120" s="145">
        <f t="shared" si="8"/>
        <v>0</v>
      </c>
      <c r="BJ120" s="16" t="s">
        <v>86</v>
      </c>
      <c r="BK120" s="145">
        <f t="shared" si="9"/>
        <v>0</v>
      </c>
      <c r="BL120" s="16" t="s">
        <v>157</v>
      </c>
      <c r="BM120" s="144" t="s">
        <v>184</v>
      </c>
    </row>
    <row r="121" spans="2:65" s="1" customFormat="1" ht="21.75" customHeight="1">
      <c r="B121" s="31"/>
      <c r="C121" s="132" t="s">
        <v>78</v>
      </c>
      <c r="D121" s="132" t="s">
        <v>153</v>
      </c>
      <c r="E121" s="133" t="s">
        <v>963</v>
      </c>
      <c r="F121" s="134" t="s">
        <v>964</v>
      </c>
      <c r="G121" s="135" t="s">
        <v>562</v>
      </c>
      <c r="H121" s="136">
        <v>24</v>
      </c>
      <c r="I121" s="137"/>
      <c r="J121" s="138">
        <f t="shared" si="0"/>
        <v>0</v>
      </c>
      <c r="K121" s="139"/>
      <c r="L121" s="31"/>
      <c r="M121" s="140" t="s">
        <v>1</v>
      </c>
      <c r="N121" s="141" t="s">
        <v>43</v>
      </c>
      <c r="P121" s="142">
        <f t="shared" si="1"/>
        <v>0</v>
      </c>
      <c r="Q121" s="142">
        <v>0</v>
      </c>
      <c r="R121" s="142">
        <f t="shared" si="2"/>
        <v>0</v>
      </c>
      <c r="S121" s="142">
        <v>0</v>
      </c>
      <c r="T121" s="143">
        <f t="shared" si="3"/>
        <v>0</v>
      </c>
      <c r="AR121" s="144" t="s">
        <v>157</v>
      </c>
      <c r="AT121" s="144" t="s">
        <v>153</v>
      </c>
      <c r="AU121" s="144" t="s">
        <v>78</v>
      </c>
      <c r="AY121" s="16" t="s">
        <v>150</v>
      </c>
      <c r="BE121" s="145">
        <f t="shared" si="4"/>
        <v>0</v>
      </c>
      <c r="BF121" s="145">
        <f t="shared" si="5"/>
        <v>0</v>
      </c>
      <c r="BG121" s="145">
        <f t="shared" si="6"/>
        <v>0</v>
      </c>
      <c r="BH121" s="145">
        <f t="shared" si="7"/>
        <v>0</v>
      </c>
      <c r="BI121" s="145">
        <f t="shared" si="8"/>
        <v>0</v>
      </c>
      <c r="BJ121" s="16" t="s">
        <v>86</v>
      </c>
      <c r="BK121" s="145">
        <f t="shared" si="9"/>
        <v>0</v>
      </c>
      <c r="BL121" s="16" t="s">
        <v>157</v>
      </c>
      <c r="BM121" s="144" t="s">
        <v>215</v>
      </c>
    </row>
    <row r="122" spans="2:65" s="1" customFormat="1" ht="21.75" customHeight="1">
      <c r="B122" s="31"/>
      <c r="C122" s="132" t="s">
        <v>78</v>
      </c>
      <c r="D122" s="132" t="s">
        <v>153</v>
      </c>
      <c r="E122" s="133" t="s">
        <v>965</v>
      </c>
      <c r="F122" s="134" t="s">
        <v>966</v>
      </c>
      <c r="G122" s="135" t="s">
        <v>695</v>
      </c>
      <c r="H122" s="136">
        <v>16</v>
      </c>
      <c r="I122" s="137"/>
      <c r="J122" s="138">
        <f t="shared" si="0"/>
        <v>0</v>
      </c>
      <c r="K122" s="139"/>
      <c r="L122" s="31"/>
      <c r="M122" s="140" t="s">
        <v>1</v>
      </c>
      <c r="N122" s="141" t="s">
        <v>43</v>
      </c>
      <c r="P122" s="142">
        <f t="shared" si="1"/>
        <v>0</v>
      </c>
      <c r="Q122" s="142">
        <v>0</v>
      </c>
      <c r="R122" s="142">
        <f t="shared" si="2"/>
        <v>0</v>
      </c>
      <c r="S122" s="142">
        <v>0</v>
      </c>
      <c r="T122" s="143">
        <f t="shared" si="3"/>
        <v>0</v>
      </c>
      <c r="AR122" s="144" t="s">
        <v>157</v>
      </c>
      <c r="AT122" s="144" t="s">
        <v>153</v>
      </c>
      <c r="AU122" s="144" t="s">
        <v>78</v>
      </c>
      <c r="AY122" s="16" t="s">
        <v>150</v>
      </c>
      <c r="BE122" s="145">
        <f t="shared" si="4"/>
        <v>0</v>
      </c>
      <c r="BF122" s="145">
        <f t="shared" si="5"/>
        <v>0</v>
      </c>
      <c r="BG122" s="145">
        <f t="shared" si="6"/>
        <v>0</v>
      </c>
      <c r="BH122" s="145">
        <f t="shared" si="7"/>
        <v>0</v>
      </c>
      <c r="BI122" s="145">
        <f t="shared" si="8"/>
        <v>0</v>
      </c>
      <c r="BJ122" s="16" t="s">
        <v>86</v>
      </c>
      <c r="BK122" s="145">
        <f t="shared" si="9"/>
        <v>0</v>
      </c>
      <c r="BL122" s="16" t="s">
        <v>157</v>
      </c>
      <c r="BM122" s="144" t="s">
        <v>229</v>
      </c>
    </row>
    <row r="123" spans="2:65" s="1" customFormat="1" ht="16.5" customHeight="1">
      <c r="B123" s="31"/>
      <c r="C123" s="132" t="s">
        <v>78</v>
      </c>
      <c r="D123" s="132" t="s">
        <v>153</v>
      </c>
      <c r="E123" s="133" t="s">
        <v>967</v>
      </c>
      <c r="F123" s="134" t="s">
        <v>968</v>
      </c>
      <c r="G123" s="135" t="s">
        <v>695</v>
      </c>
      <c r="H123" s="136">
        <v>10</v>
      </c>
      <c r="I123" s="137"/>
      <c r="J123" s="138">
        <f t="shared" si="0"/>
        <v>0</v>
      </c>
      <c r="K123" s="139"/>
      <c r="L123" s="31"/>
      <c r="M123" s="182" t="s">
        <v>1</v>
      </c>
      <c r="N123" s="183" t="s">
        <v>43</v>
      </c>
      <c r="O123" s="184"/>
      <c r="P123" s="185">
        <f t="shared" si="1"/>
        <v>0</v>
      </c>
      <c r="Q123" s="185">
        <v>0</v>
      </c>
      <c r="R123" s="185">
        <f t="shared" si="2"/>
        <v>0</v>
      </c>
      <c r="S123" s="185">
        <v>0</v>
      </c>
      <c r="T123" s="186">
        <f t="shared" si="3"/>
        <v>0</v>
      </c>
      <c r="AR123" s="144" t="s">
        <v>157</v>
      </c>
      <c r="AT123" s="144" t="s">
        <v>153</v>
      </c>
      <c r="AU123" s="144" t="s">
        <v>78</v>
      </c>
      <c r="AY123" s="16" t="s">
        <v>150</v>
      </c>
      <c r="BE123" s="145">
        <f t="shared" si="4"/>
        <v>0</v>
      </c>
      <c r="BF123" s="145">
        <f t="shared" si="5"/>
        <v>0</v>
      </c>
      <c r="BG123" s="145">
        <f t="shared" si="6"/>
        <v>0</v>
      </c>
      <c r="BH123" s="145">
        <f t="shared" si="7"/>
        <v>0</v>
      </c>
      <c r="BI123" s="145">
        <f t="shared" si="8"/>
        <v>0</v>
      </c>
      <c r="BJ123" s="16" t="s">
        <v>86</v>
      </c>
      <c r="BK123" s="145">
        <f t="shared" si="9"/>
        <v>0</v>
      </c>
      <c r="BL123" s="16" t="s">
        <v>157</v>
      </c>
      <c r="BM123" s="144" t="s">
        <v>240</v>
      </c>
    </row>
    <row r="124" spans="2:65" s="1" customFormat="1" ht="6.95" customHeight="1"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31"/>
    </row>
  </sheetData>
  <sheetProtection algorithmName="SHA-512" hashValue="K3UxG2E/co1KLW0vY8hzf314wa4ynUBoux0vTkVTMfaOEtV1PuJZ5L/5sBnctxbO6vG5b1oh2fz3U3LYb1bpkA==" saltValue="ityGf8D+Uzj/v1kpU32o0vWnRVj4ihyaW/x0H2MLWWjz46EKEp1jxELmLIiUrfYg7A9XZEc3hJboM6CNm7Wzvg==" spinCount="100000" sheet="1" objects="1" scenarios="1" formatColumns="0" formatRows="0" autoFilter="0"/>
  <autoFilter ref="C115:K123" xr:uid="{00000000-0009-0000-0000-000006000000}"/>
  <mergeCells count="9">
    <mergeCell ref="E87:H87"/>
    <mergeCell ref="E106:H106"/>
    <mergeCell ref="E108:H10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218"/>
  <sheetViews>
    <sheetView showGridLines="0" tabSelected="1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6" t="s">
        <v>106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88</v>
      </c>
    </row>
    <row r="4" spans="2:46" ht="24.95" customHeight="1">
      <c r="B4" s="19"/>
      <c r="D4" s="20" t="s">
        <v>107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5" t="str">
        <f>'Rekapitulace stavby'!K6</f>
        <v>Stavební úpravy č.p. 296, Chuchelna</v>
      </c>
      <c r="F7" s="226"/>
      <c r="G7" s="226"/>
      <c r="H7" s="226"/>
      <c r="L7" s="19"/>
    </row>
    <row r="8" spans="2:46" s="1" customFormat="1" ht="12" customHeight="1">
      <c r="B8" s="31"/>
      <c r="D8" s="26" t="s">
        <v>108</v>
      </c>
      <c r="L8" s="31"/>
    </row>
    <row r="9" spans="2:46" s="1" customFormat="1" ht="16.5" customHeight="1">
      <c r="B9" s="31"/>
      <c r="E9" s="187" t="s">
        <v>969</v>
      </c>
      <c r="F9" s="227"/>
      <c r="G9" s="227"/>
      <c r="H9" s="227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4. 4. 2023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>Obec Chuchelna</v>
      </c>
      <c r="I15" s="26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8" t="str">
        <f>'Rekapitulace stavby'!E14</f>
        <v>Vyplň údaj</v>
      </c>
      <c r="F18" s="209"/>
      <c r="G18" s="209"/>
      <c r="H18" s="209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tr">
        <f>IF('Rekapitulace stavby'!AN16="","",'Rekapitulace stavby'!AN16)</f>
        <v>11085631</v>
      </c>
      <c r="L20" s="31"/>
    </row>
    <row r="21" spans="2:12" s="1" customFormat="1" ht="18" customHeight="1">
      <c r="B21" s="31"/>
      <c r="E21" s="24" t="str">
        <f>IF('Rekapitulace stavby'!E17="","",'Rekapitulace stavby'!E17)</f>
        <v>Ing. arch. Vladimíra Jínová - PROJEKTOVÁNÍ STAVEB</v>
      </c>
      <c r="I21" s="26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34</v>
      </c>
      <c r="I23" s="26" t="s">
        <v>25</v>
      </c>
      <c r="J23" s="24" t="str">
        <f>IF('Rekapitulace stavby'!AN19="","",'Rekapitulace stavby'!AN19)</f>
        <v>76453201</v>
      </c>
      <c r="L23" s="31"/>
    </row>
    <row r="24" spans="2:12" s="1" customFormat="1" ht="18" customHeight="1">
      <c r="B24" s="31"/>
      <c r="E24" s="24" t="str">
        <f>IF('Rekapitulace stavby'!E20="","",'Rekapitulace stavby'!E20)</f>
        <v>Tomáš Hochman</v>
      </c>
      <c r="I24" s="26" t="s">
        <v>27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37</v>
      </c>
      <c r="L26" s="31"/>
    </row>
    <row r="27" spans="2:12" s="7" customFormat="1" ht="16.5" customHeight="1">
      <c r="B27" s="88"/>
      <c r="E27" s="214" t="s">
        <v>1</v>
      </c>
      <c r="F27" s="214"/>
      <c r="G27" s="214"/>
      <c r="H27" s="214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38</v>
      </c>
      <c r="J30" s="65">
        <f>ROUND(J130,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40</v>
      </c>
      <c r="I32" s="34" t="s">
        <v>39</v>
      </c>
      <c r="J32" s="34" t="s">
        <v>41</v>
      </c>
      <c r="L32" s="31"/>
    </row>
    <row r="33" spans="2:12" s="1" customFormat="1" ht="14.45" customHeight="1">
      <c r="B33" s="31"/>
      <c r="D33" s="54" t="s">
        <v>42</v>
      </c>
      <c r="E33" s="26" t="s">
        <v>43</v>
      </c>
      <c r="F33" s="90">
        <f>ROUND((SUM(BE130:BE217)),  2)</f>
        <v>0</v>
      </c>
      <c r="I33" s="91">
        <v>0.21</v>
      </c>
      <c r="J33" s="90">
        <f>ROUND(((SUM(BE130:BE217))*I33),  2)</f>
        <v>0</v>
      </c>
      <c r="L33" s="31"/>
    </row>
    <row r="34" spans="2:12" s="1" customFormat="1" ht="14.45" customHeight="1">
      <c r="B34" s="31"/>
      <c r="E34" s="26" t="s">
        <v>44</v>
      </c>
      <c r="F34" s="90">
        <f>ROUND((SUM(BF130:BF217)),  2)</f>
        <v>0</v>
      </c>
      <c r="I34" s="91">
        <v>0.15</v>
      </c>
      <c r="J34" s="90">
        <f>ROUND(((SUM(BF130:BF217))*I34),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90">
        <f>ROUND((SUM(BG130:BG217)),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90">
        <f>ROUND((SUM(BH130:BH217)),  2)</f>
        <v>0</v>
      </c>
      <c r="I36" s="91">
        <v>0.15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90">
        <f>ROUND((SUM(BI130:BI217)),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48</v>
      </c>
      <c r="E39" s="56"/>
      <c r="F39" s="56"/>
      <c r="G39" s="94" t="s">
        <v>49</v>
      </c>
      <c r="H39" s="95" t="s">
        <v>50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51</v>
      </c>
      <c r="E50" s="41"/>
      <c r="F50" s="41"/>
      <c r="G50" s="40" t="s">
        <v>52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53</v>
      </c>
      <c r="E61" s="33"/>
      <c r="F61" s="98" t="s">
        <v>54</v>
      </c>
      <c r="G61" s="42" t="s">
        <v>53</v>
      </c>
      <c r="H61" s="33"/>
      <c r="I61" s="33"/>
      <c r="J61" s="99" t="s">
        <v>54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55</v>
      </c>
      <c r="E65" s="41"/>
      <c r="F65" s="41"/>
      <c r="G65" s="40" t="s">
        <v>56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53</v>
      </c>
      <c r="E76" s="33"/>
      <c r="F76" s="98" t="s">
        <v>54</v>
      </c>
      <c r="G76" s="42" t="s">
        <v>53</v>
      </c>
      <c r="H76" s="33"/>
      <c r="I76" s="33"/>
      <c r="J76" s="99" t="s">
        <v>54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110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5" t="str">
        <f>E7</f>
        <v>Stavební úpravy č.p. 296, Chuchelna</v>
      </c>
      <c r="F85" s="226"/>
      <c r="G85" s="226"/>
      <c r="H85" s="226"/>
      <c r="L85" s="31"/>
    </row>
    <row r="86" spans="2:47" s="1" customFormat="1" ht="12" customHeight="1">
      <c r="B86" s="31"/>
      <c r="C86" s="26" t="s">
        <v>108</v>
      </c>
      <c r="L86" s="31"/>
    </row>
    <row r="87" spans="2:47" s="1" customFormat="1" ht="16.5" customHeight="1">
      <c r="B87" s="31"/>
      <c r="E87" s="187" t="str">
        <f>E9</f>
        <v>SO 07 - Elektroinstalace</v>
      </c>
      <c r="F87" s="227"/>
      <c r="G87" s="227"/>
      <c r="H87" s="227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4. 4. 2023</v>
      </c>
      <c r="L89" s="31"/>
    </row>
    <row r="90" spans="2:47" s="1" customFormat="1" ht="6.95" customHeight="1">
      <c r="B90" s="31"/>
      <c r="L90" s="31"/>
    </row>
    <row r="91" spans="2:47" s="1" customFormat="1" ht="54.4" customHeight="1">
      <c r="B91" s="31"/>
      <c r="C91" s="26" t="s">
        <v>24</v>
      </c>
      <c r="F91" s="24" t="str">
        <f>E15</f>
        <v>Obec Chuchelna</v>
      </c>
      <c r="I91" s="26" t="s">
        <v>30</v>
      </c>
      <c r="J91" s="29" t="str">
        <f>E21</f>
        <v>Ing. arch. Vladimíra Jínová - PROJEKTOVÁNÍ STAVEB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26" t="s">
        <v>34</v>
      </c>
      <c r="J92" s="29" t="str">
        <f>E24</f>
        <v>Tomáš Hochman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111</v>
      </c>
      <c r="D94" s="92"/>
      <c r="E94" s="92"/>
      <c r="F94" s="92"/>
      <c r="G94" s="92"/>
      <c r="H94" s="92"/>
      <c r="I94" s="92"/>
      <c r="J94" s="101" t="s">
        <v>112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113</v>
      </c>
      <c r="J96" s="65">
        <f>J130</f>
        <v>0</v>
      </c>
      <c r="L96" s="31"/>
      <c r="AU96" s="16" t="s">
        <v>114</v>
      </c>
    </row>
    <row r="97" spans="2:12" s="8" customFormat="1" ht="24.95" customHeight="1">
      <c r="B97" s="103"/>
      <c r="D97" s="104" t="s">
        <v>970</v>
      </c>
      <c r="E97" s="105"/>
      <c r="F97" s="105"/>
      <c r="G97" s="105"/>
      <c r="H97" s="105"/>
      <c r="I97" s="105"/>
      <c r="J97" s="106">
        <f>J131</f>
        <v>0</v>
      </c>
      <c r="L97" s="103"/>
    </row>
    <row r="98" spans="2:12" s="8" customFormat="1" ht="24.95" customHeight="1">
      <c r="B98" s="103"/>
      <c r="D98" s="104" t="s">
        <v>971</v>
      </c>
      <c r="E98" s="105"/>
      <c r="F98" s="105"/>
      <c r="G98" s="105"/>
      <c r="H98" s="105"/>
      <c r="I98" s="105"/>
      <c r="J98" s="106">
        <f>J132</f>
        <v>0</v>
      </c>
      <c r="L98" s="103"/>
    </row>
    <row r="99" spans="2:12" s="8" customFormat="1" ht="24.95" customHeight="1">
      <c r="B99" s="103"/>
      <c r="D99" s="104" t="s">
        <v>972</v>
      </c>
      <c r="E99" s="105"/>
      <c r="F99" s="105"/>
      <c r="G99" s="105"/>
      <c r="H99" s="105"/>
      <c r="I99" s="105"/>
      <c r="J99" s="106">
        <f>J140</f>
        <v>0</v>
      </c>
      <c r="L99" s="103"/>
    </row>
    <row r="100" spans="2:12" s="8" customFormat="1" ht="24.95" customHeight="1">
      <c r="B100" s="103"/>
      <c r="D100" s="104" t="s">
        <v>973</v>
      </c>
      <c r="E100" s="105"/>
      <c r="F100" s="105"/>
      <c r="G100" s="105"/>
      <c r="H100" s="105"/>
      <c r="I100" s="105"/>
      <c r="J100" s="106">
        <f>J150</f>
        <v>0</v>
      </c>
      <c r="L100" s="103"/>
    </row>
    <row r="101" spans="2:12" s="8" customFormat="1" ht="24.95" customHeight="1">
      <c r="B101" s="103"/>
      <c r="D101" s="104" t="s">
        <v>974</v>
      </c>
      <c r="E101" s="105"/>
      <c r="F101" s="105"/>
      <c r="G101" s="105"/>
      <c r="H101" s="105"/>
      <c r="I101" s="105"/>
      <c r="J101" s="106">
        <f>J162</f>
        <v>0</v>
      </c>
      <c r="L101" s="103"/>
    </row>
    <row r="102" spans="2:12" s="8" customFormat="1" ht="24.95" customHeight="1">
      <c r="B102" s="103"/>
      <c r="D102" s="104" t="s">
        <v>975</v>
      </c>
      <c r="E102" s="105"/>
      <c r="F102" s="105"/>
      <c r="G102" s="105"/>
      <c r="H102" s="105"/>
      <c r="I102" s="105"/>
      <c r="J102" s="106">
        <f>J166</f>
        <v>0</v>
      </c>
      <c r="L102" s="103"/>
    </row>
    <row r="103" spans="2:12" s="8" customFormat="1" ht="24.95" customHeight="1">
      <c r="B103" s="103"/>
      <c r="D103" s="104" t="s">
        <v>976</v>
      </c>
      <c r="E103" s="105"/>
      <c r="F103" s="105"/>
      <c r="G103" s="105"/>
      <c r="H103" s="105"/>
      <c r="I103" s="105"/>
      <c r="J103" s="106">
        <f>J188</f>
        <v>0</v>
      </c>
      <c r="L103" s="103"/>
    </row>
    <row r="104" spans="2:12" s="8" customFormat="1" ht="24.95" customHeight="1">
      <c r="B104" s="103"/>
      <c r="D104" s="104" t="s">
        <v>708</v>
      </c>
      <c r="E104" s="105"/>
      <c r="F104" s="105"/>
      <c r="G104" s="105"/>
      <c r="H104" s="105"/>
      <c r="I104" s="105"/>
      <c r="J104" s="106">
        <f>J195</f>
        <v>0</v>
      </c>
      <c r="L104" s="103"/>
    </row>
    <row r="105" spans="2:12" s="8" customFormat="1" ht="24.95" customHeight="1">
      <c r="B105" s="103"/>
      <c r="D105" s="104" t="s">
        <v>535</v>
      </c>
      <c r="E105" s="105"/>
      <c r="F105" s="105"/>
      <c r="G105" s="105"/>
      <c r="H105" s="105"/>
      <c r="I105" s="105"/>
      <c r="J105" s="106">
        <f>J199</f>
        <v>0</v>
      </c>
      <c r="L105" s="103"/>
    </row>
    <row r="106" spans="2:12" s="8" customFormat="1" ht="24.95" customHeight="1">
      <c r="B106" s="103"/>
      <c r="D106" s="104" t="s">
        <v>525</v>
      </c>
      <c r="E106" s="105"/>
      <c r="F106" s="105"/>
      <c r="G106" s="105"/>
      <c r="H106" s="105"/>
      <c r="I106" s="105"/>
      <c r="J106" s="106">
        <f>J202</f>
        <v>0</v>
      </c>
      <c r="L106" s="103"/>
    </row>
    <row r="107" spans="2:12" s="8" customFormat="1" ht="24.95" customHeight="1">
      <c r="B107" s="103"/>
      <c r="D107" s="104" t="s">
        <v>977</v>
      </c>
      <c r="E107" s="105"/>
      <c r="F107" s="105"/>
      <c r="G107" s="105"/>
      <c r="H107" s="105"/>
      <c r="I107" s="105"/>
      <c r="J107" s="106">
        <f>J206</f>
        <v>0</v>
      </c>
      <c r="L107" s="103"/>
    </row>
    <row r="108" spans="2:12" s="8" customFormat="1" ht="24.95" customHeight="1">
      <c r="B108" s="103"/>
      <c r="D108" s="104" t="s">
        <v>978</v>
      </c>
      <c r="E108" s="105"/>
      <c r="F108" s="105"/>
      <c r="G108" s="105"/>
      <c r="H108" s="105"/>
      <c r="I108" s="105"/>
      <c r="J108" s="106">
        <f>J208</f>
        <v>0</v>
      </c>
      <c r="L108" s="103"/>
    </row>
    <row r="109" spans="2:12" s="8" customFormat="1" ht="24.95" customHeight="1">
      <c r="B109" s="103"/>
      <c r="D109" s="104" t="s">
        <v>979</v>
      </c>
      <c r="E109" s="105"/>
      <c r="F109" s="105"/>
      <c r="G109" s="105"/>
      <c r="H109" s="105"/>
      <c r="I109" s="105"/>
      <c r="J109" s="106">
        <f>J209</f>
        <v>0</v>
      </c>
      <c r="L109" s="103"/>
    </row>
    <row r="110" spans="2:12" s="8" customFormat="1" ht="24.95" customHeight="1">
      <c r="B110" s="103"/>
      <c r="D110" s="104" t="s">
        <v>980</v>
      </c>
      <c r="E110" s="105"/>
      <c r="F110" s="105"/>
      <c r="G110" s="105"/>
      <c r="H110" s="105"/>
      <c r="I110" s="105"/>
      <c r="J110" s="106">
        <f>J214</f>
        <v>0</v>
      </c>
      <c r="L110" s="103"/>
    </row>
    <row r="111" spans="2:12" s="1" customFormat="1" ht="21.75" customHeight="1">
      <c r="B111" s="31"/>
      <c r="L111" s="31"/>
    </row>
    <row r="112" spans="2:12" s="1" customFormat="1" ht="6.95" customHeight="1"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31"/>
    </row>
    <row r="116" spans="2:12" s="1" customFormat="1" ht="6.95" customHeight="1">
      <c r="B116" s="45"/>
      <c r="C116" s="46"/>
      <c r="D116" s="46"/>
      <c r="E116" s="46"/>
      <c r="F116" s="46"/>
      <c r="G116" s="46"/>
      <c r="H116" s="46"/>
      <c r="I116" s="46"/>
      <c r="J116" s="46"/>
      <c r="K116" s="46"/>
      <c r="L116" s="31"/>
    </row>
    <row r="117" spans="2:12" s="1" customFormat="1" ht="24.95" customHeight="1">
      <c r="B117" s="31"/>
      <c r="C117" s="20" t="s">
        <v>135</v>
      </c>
      <c r="L117" s="31"/>
    </row>
    <row r="118" spans="2:12" s="1" customFormat="1" ht="6.95" customHeight="1">
      <c r="B118" s="31"/>
      <c r="L118" s="31"/>
    </row>
    <row r="119" spans="2:12" s="1" customFormat="1" ht="12" customHeight="1">
      <c r="B119" s="31"/>
      <c r="C119" s="26" t="s">
        <v>16</v>
      </c>
      <c r="L119" s="31"/>
    </row>
    <row r="120" spans="2:12" s="1" customFormat="1" ht="16.5" customHeight="1">
      <c r="B120" s="31"/>
      <c r="E120" s="225" t="str">
        <f>E7</f>
        <v>Stavební úpravy č.p. 296, Chuchelna</v>
      </c>
      <c r="F120" s="226"/>
      <c r="G120" s="226"/>
      <c r="H120" s="226"/>
      <c r="L120" s="31"/>
    </row>
    <row r="121" spans="2:12" s="1" customFormat="1" ht="12" customHeight="1">
      <c r="B121" s="31"/>
      <c r="C121" s="26" t="s">
        <v>108</v>
      </c>
      <c r="L121" s="31"/>
    </row>
    <row r="122" spans="2:12" s="1" customFormat="1" ht="16.5" customHeight="1">
      <c r="B122" s="31"/>
      <c r="E122" s="187" t="str">
        <f>E9</f>
        <v>SO 07 - Elektroinstalace</v>
      </c>
      <c r="F122" s="227"/>
      <c r="G122" s="227"/>
      <c r="H122" s="227"/>
      <c r="L122" s="31"/>
    </row>
    <row r="123" spans="2:12" s="1" customFormat="1" ht="6.95" customHeight="1">
      <c r="B123" s="31"/>
      <c r="L123" s="31"/>
    </row>
    <row r="124" spans="2:12" s="1" customFormat="1" ht="12" customHeight="1">
      <c r="B124" s="31"/>
      <c r="C124" s="26" t="s">
        <v>20</v>
      </c>
      <c r="F124" s="24" t="str">
        <f>F12</f>
        <v xml:space="preserve"> </v>
      </c>
      <c r="I124" s="26" t="s">
        <v>22</v>
      </c>
      <c r="J124" s="51" t="str">
        <f>IF(J12="","",J12)</f>
        <v>4. 4. 2023</v>
      </c>
      <c r="L124" s="31"/>
    </row>
    <row r="125" spans="2:12" s="1" customFormat="1" ht="6.95" customHeight="1">
      <c r="B125" s="31"/>
      <c r="L125" s="31"/>
    </row>
    <row r="126" spans="2:12" s="1" customFormat="1" ht="54.4" customHeight="1">
      <c r="B126" s="31"/>
      <c r="C126" s="26" t="s">
        <v>24</v>
      </c>
      <c r="F126" s="24" t="str">
        <f>E15</f>
        <v>Obec Chuchelna</v>
      </c>
      <c r="I126" s="26" t="s">
        <v>30</v>
      </c>
      <c r="J126" s="29" t="str">
        <f>E21</f>
        <v>Ing. arch. Vladimíra Jínová - PROJEKTOVÁNÍ STAVEB</v>
      </c>
      <c r="L126" s="31"/>
    </row>
    <row r="127" spans="2:12" s="1" customFormat="1" ht="15.2" customHeight="1">
      <c r="B127" s="31"/>
      <c r="C127" s="26" t="s">
        <v>28</v>
      </c>
      <c r="F127" s="24" t="str">
        <f>IF(E18="","",E18)</f>
        <v>Vyplň údaj</v>
      </c>
      <c r="I127" s="26" t="s">
        <v>34</v>
      </c>
      <c r="J127" s="29" t="str">
        <f>E24</f>
        <v>Tomáš Hochman</v>
      </c>
      <c r="L127" s="31"/>
    </row>
    <row r="128" spans="2:12" s="1" customFormat="1" ht="10.35" customHeight="1">
      <c r="B128" s="31"/>
      <c r="L128" s="31"/>
    </row>
    <row r="129" spans="2:65" s="10" customFormat="1" ht="29.25" customHeight="1">
      <c r="B129" s="111"/>
      <c r="C129" s="112" t="s">
        <v>136</v>
      </c>
      <c r="D129" s="113" t="s">
        <v>63</v>
      </c>
      <c r="E129" s="113" t="s">
        <v>59</v>
      </c>
      <c r="F129" s="113" t="s">
        <v>60</v>
      </c>
      <c r="G129" s="113" t="s">
        <v>137</v>
      </c>
      <c r="H129" s="113" t="s">
        <v>138</v>
      </c>
      <c r="I129" s="113" t="s">
        <v>139</v>
      </c>
      <c r="J129" s="114" t="s">
        <v>112</v>
      </c>
      <c r="K129" s="115" t="s">
        <v>140</v>
      </c>
      <c r="L129" s="111"/>
      <c r="M129" s="58" t="s">
        <v>1</v>
      </c>
      <c r="N129" s="59" t="s">
        <v>42</v>
      </c>
      <c r="O129" s="59" t="s">
        <v>141</v>
      </c>
      <c r="P129" s="59" t="s">
        <v>142</v>
      </c>
      <c r="Q129" s="59" t="s">
        <v>143</v>
      </c>
      <c r="R129" s="59" t="s">
        <v>144</v>
      </c>
      <c r="S129" s="59" t="s">
        <v>145</v>
      </c>
      <c r="T129" s="60" t="s">
        <v>146</v>
      </c>
    </row>
    <row r="130" spans="2:65" s="1" customFormat="1" ht="22.9" customHeight="1">
      <c r="B130" s="31"/>
      <c r="C130" s="63" t="s">
        <v>147</v>
      </c>
      <c r="J130" s="116">
        <f>BK130</f>
        <v>0</v>
      </c>
      <c r="L130" s="31"/>
      <c r="M130" s="61"/>
      <c r="N130" s="52"/>
      <c r="O130" s="52"/>
      <c r="P130" s="117">
        <f>P131+P132+P140+P150+P162+P166+P188+P195+P199+P202+P206+P208+P209+P214</f>
        <v>0</v>
      </c>
      <c r="Q130" s="52"/>
      <c r="R130" s="117">
        <f>R131+R132+R140+R150+R162+R166+R188+R195+R199+R202+R206+R208+R209+R214</f>
        <v>0</v>
      </c>
      <c r="S130" s="52"/>
      <c r="T130" s="118">
        <f>T131+T132+T140+T150+T162+T166+T188+T195+T199+T202+T206+T208+T209+T214</f>
        <v>0</v>
      </c>
      <c r="AT130" s="16" t="s">
        <v>77</v>
      </c>
      <c r="AU130" s="16" t="s">
        <v>114</v>
      </c>
      <c r="BK130" s="119">
        <f>BK131+BK132+BK140+BK150+BK162+BK166+BK188+BK195+BK199+BK202+BK206+BK208+BK209+BK214</f>
        <v>0</v>
      </c>
    </row>
    <row r="131" spans="2:65" s="11" customFormat="1" ht="25.9" customHeight="1">
      <c r="B131" s="120"/>
      <c r="D131" s="121" t="s">
        <v>77</v>
      </c>
      <c r="E131" s="122" t="s">
        <v>536</v>
      </c>
      <c r="F131" s="122" t="s">
        <v>981</v>
      </c>
      <c r="I131" s="123"/>
      <c r="J131" s="124">
        <f>BK131</f>
        <v>0</v>
      </c>
      <c r="L131" s="120"/>
      <c r="M131" s="125"/>
      <c r="P131" s="126">
        <v>0</v>
      </c>
      <c r="R131" s="126">
        <v>0</v>
      </c>
      <c r="T131" s="127">
        <v>0</v>
      </c>
      <c r="AR131" s="121" t="s">
        <v>86</v>
      </c>
      <c r="AT131" s="128" t="s">
        <v>77</v>
      </c>
      <c r="AU131" s="128" t="s">
        <v>78</v>
      </c>
      <c r="AY131" s="121" t="s">
        <v>150</v>
      </c>
      <c r="BK131" s="129">
        <v>0</v>
      </c>
    </row>
    <row r="132" spans="2:65" s="11" customFormat="1" ht="25.9" customHeight="1">
      <c r="B132" s="120"/>
      <c r="D132" s="121" t="s">
        <v>77</v>
      </c>
      <c r="E132" s="122" t="s">
        <v>601</v>
      </c>
      <c r="F132" s="122" t="s">
        <v>982</v>
      </c>
      <c r="I132" s="123"/>
      <c r="J132" s="124">
        <f>BK132</f>
        <v>0</v>
      </c>
      <c r="L132" s="120"/>
      <c r="M132" s="125"/>
      <c r="P132" s="126">
        <f>SUM(P133:P139)</f>
        <v>0</v>
      </c>
      <c r="R132" s="126">
        <f>SUM(R133:R139)</f>
        <v>0</v>
      </c>
      <c r="T132" s="127">
        <f>SUM(T133:T139)</f>
        <v>0</v>
      </c>
      <c r="AR132" s="121" t="s">
        <v>86</v>
      </c>
      <c r="AT132" s="128" t="s">
        <v>77</v>
      </c>
      <c r="AU132" s="128" t="s">
        <v>78</v>
      </c>
      <c r="AY132" s="121" t="s">
        <v>150</v>
      </c>
      <c r="BK132" s="129">
        <f>SUM(BK133:BK139)</f>
        <v>0</v>
      </c>
    </row>
    <row r="133" spans="2:65" s="1" customFormat="1" ht="24.2" customHeight="1">
      <c r="B133" s="31"/>
      <c r="C133" s="132" t="s">
        <v>78</v>
      </c>
      <c r="D133" s="132" t="s">
        <v>153</v>
      </c>
      <c r="E133" s="133" t="s">
        <v>955</v>
      </c>
      <c r="F133" s="134" t="s">
        <v>983</v>
      </c>
      <c r="G133" s="135" t="s">
        <v>562</v>
      </c>
      <c r="H133" s="136">
        <v>1</v>
      </c>
      <c r="I133" s="137"/>
      <c r="J133" s="138">
        <f t="shared" ref="J133:J139" si="0">ROUND(I133*H133,2)</f>
        <v>0</v>
      </c>
      <c r="K133" s="139"/>
      <c r="L133" s="31"/>
      <c r="M133" s="140" t="s">
        <v>1</v>
      </c>
      <c r="N133" s="141" t="s">
        <v>43</v>
      </c>
      <c r="P133" s="142">
        <f t="shared" ref="P133:P139" si="1">O133*H133</f>
        <v>0</v>
      </c>
      <c r="Q133" s="142">
        <v>0</v>
      </c>
      <c r="R133" s="142">
        <f t="shared" ref="R133:R139" si="2">Q133*H133</f>
        <v>0</v>
      </c>
      <c r="S133" s="142">
        <v>0</v>
      </c>
      <c r="T133" s="143">
        <f t="shared" ref="T133:T139" si="3">S133*H133</f>
        <v>0</v>
      </c>
      <c r="AR133" s="144" t="s">
        <v>157</v>
      </c>
      <c r="AT133" s="144" t="s">
        <v>153</v>
      </c>
      <c r="AU133" s="144" t="s">
        <v>86</v>
      </c>
      <c r="AY133" s="16" t="s">
        <v>150</v>
      </c>
      <c r="BE133" s="145">
        <f t="shared" ref="BE133:BE139" si="4">IF(N133="základní",J133,0)</f>
        <v>0</v>
      </c>
      <c r="BF133" s="145">
        <f t="shared" ref="BF133:BF139" si="5">IF(N133="snížená",J133,0)</f>
        <v>0</v>
      </c>
      <c r="BG133" s="145">
        <f t="shared" ref="BG133:BG139" si="6">IF(N133="zákl. přenesená",J133,0)</f>
        <v>0</v>
      </c>
      <c r="BH133" s="145">
        <f t="shared" ref="BH133:BH139" si="7">IF(N133="sníž. přenesená",J133,0)</f>
        <v>0</v>
      </c>
      <c r="BI133" s="145">
        <f t="shared" ref="BI133:BI139" si="8">IF(N133="nulová",J133,0)</f>
        <v>0</v>
      </c>
      <c r="BJ133" s="16" t="s">
        <v>86</v>
      </c>
      <c r="BK133" s="145">
        <f t="shared" ref="BK133:BK139" si="9">ROUND(I133*H133,2)</f>
        <v>0</v>
      </c>
      <c r="BL133" s="16" t="s">
        <v>157</v>
      </c>
      <c r="BM133" s="144" t="s">
        <v>88</v>
      </c>
    </row>
    <row r="134" spans="2:65" s="1" customFormat="1" ht="21.75" customHeight="1">
      <c r="B134" s="31"/>
      <c r="C134" s="132" t="s">
        <v>78</v>
      </c>
      <c r="D134" s="132" t="s">
        <v>153</v>
      </c>
      <c r="E134" s="133" t="s">
        <v>957</v>
      </c>
      <c r="F134" s="134" t="s">
        <v>984</v>
      </c>
      <c r="G134" s="135" t="s">
        <v>543</v>
      </c>
      <c r="H134" s="136">
        <v>4</v>
      </c>
      <c r="I134" s="137"/>
      <c r="J134" s="138">
        <f t="shared" si="0"/>
        <v>0</v>
      </c>
      <c r="K134" s="139"/>
      <c r="L134" s="31"/>
      <c r="M134" s="140" t="s">
        <v>1</v>
      </c>
      <c r="N134" s="141" t="s">
        <v>43</v>
      </c>
      <c r="P134" s="142">
        <f t="shared" si="1"/>
        <v>0</v>
      </c>
      <c r="Q134" s="142">
        <v>0</v>
      </c>
      <c r="R134" s="142">
        <f t="shared" si="2"/>
        <v>0</v>
      </c>
      <c r="S134" s="142">
        <v>0</v>
      </c>
      <c r="T134" s="143">
        <f t="shared" si="3"/>
        <v>0</v>
      </c>
      <c r="AR134" s="144" t="s">
        <v>157</v>
      </c>
      <c r="AT134" s="144" t="s">
        <v>153</v>
      </c>
      <c r="AU134" s="144" t="s">
        <v>86</v>
      </c>
      <c r="AY134" s="16" t="s">
        <v>150</v>
      </c>
      <c r="BE134" s="145">
        <f t="shared" si="4"/>
        <v>0</v>
      </c>
      <c r="BF134" s="145">
        <f t="shared" si="5"/>
        <v>0</v>
      </c>
      <c r="BG134" s="145">
        <f t="shared" si="6"/>
        <v>0</v>
      </c>
      <c r="BH134" s="145">
        <f t="shared" si="7"/>
        <v>0</v>
      </c>
      <c r="BI134" s="145">
        <f t="shared" si="8"/>
        <v>0</v>
      </c>
      <c r="BJ134" s="16" t="s">
        <v>86</v>
      </c>
      <c r="BK134" s="145">
        <f t="shared" si="9"/>
        <v>0</v>
      </c>
      <c r="BL134" s="16" t="s">
        <v>157</v>
      </c>
      <c r="BM134" s="144" t="s">
        <v>157</v>
      </c>
    </row>
    <row r="135" spans="2:65" s="1" customFormat="1" ht="44.25" customHeight="1">
      <c r="B135" s="31"/>
      <c r="C135" s="132" t="s">
        <v>78</v>
      </c>
      <c r="D135" s="132" t="s">
        <v>153</v>
      </c>
      <c r="E135" s="133" t="s">
        <v>959</v>
      </c>
      <c r="F135" s="134" t="s">
        <v>985</v>
      </c>
      <c r="G135" s="135" t="s">
        <v>543</v>
      </c>
      <c r="H135" s="136">
        <v>1</v>
      </c>
      <c r="I135" s="137"/>
      <c r="J135" s="138">
        <f t="shared" si="0"/>
        <v>0</v>
      </c>
      <c r="K135" s="139"/>
      <c r="L135" s="31"/>
      <c r="M135" s="140" t="s">
        <v>1</v>
      </c>
      <c r="N135" s="141" t="s">
        <v>43</v>
      </c>
      <c r="P135" s="142">
        <f t="shared" si="1"/>
        <v>0</v>
      </c>
      <c r="Q135" s="142">
        <v>0</v>
      </c>
      <c r="R135" s="142">
        <f t="shared" si="2"/>
        <v>0</v>
      </c>
      <c r="S135" s="142">
        <v>0</v>
      </c>
      <c r="T135" s="143">
        <f t="shared" si="3"/>
        <v>0</v>
      </c>
      <c r="AR135" s="144" t="s">
        <v>157</v>
      </c>
      <c r="AT135" s="144" t="s">
        <v>153</v>
      </c>
      <c r="AU135" s="144" t="s">
        <v>86</v>
      </c>
      <c r="AY135" s="16" t="s">
        <v>150</v>
      </c>
      <c r="BE135" s="145">
        <f t="shared" si="4"/>
        <v>0</v>
      </c>
      <c r="BF135" s="145">
        <f t="shared" si="5"/>
        <v>0</v>
      </c>
      <c r="BG135" s="145">
        <f t="shared" si="6"/>
        <v>0</v>
      </c>
      <c r="BH135" s="145">
        <f t="shared" si="7"/>
        <v>0</v>
      </c>
      <c r="BI135" s="145">
        <f t="shared" si="8"/>
        <v>0</v>
      </c>
      <c r="BJ135" s="16" t="s">
        <v>86</v>
      </c>
      <c r="BK135" s="145">
        <f t="shared" si="9"/>
        <v>0</v>
      </c>
      <c r="BL135" s="16" t="s">
        <v>157</v>
      </c>
      <c r="BM135" s="144" t="s">
        <v>186</v>
      </c>
    </row>
    <row r="136" spans="2:65" s="1" customFormat="1" ht="16.5" customHeight="1">
      <c r="B136" s="31"/>
      <c r="C136" s="132" t="s">
        <v>78</v>
      </c>
      <c r="D136" s="132" t="s">
        <v>153</v>
      </c>
      <c r="E136" s="133" t="s">
        <v>961</v>
      </c>
      <c r="F136" s="134" t="s">
        <v>986</v>
      </c>
      <c r="G136" s="135" t="s">
        <v>695</v>
      </c>
      <c r="H136" s="136">
        <v>4</v>
      </c>
      <c r="I136" s="137"/>
      <c r="J136" s="138">
        <f t="shared" si="0"/>
        <v>0</v>
      </c>
      <c r="K136" s="139"/>
      <c r="L136" s="31"/>
      <c r="M136" s="140" t="s">
        <v>1</v>
      </c>
      <c r="N136" s="141" t="s">
        <v>43</v>
      </c>
      <c r="P136" s="142">
        <f t="shared" si="1"/>
        <v>0</v>
      </c>
      <c r="Q136" s="142">
        <v>0</v>
      </c>
      <c r="R136" s="142">
        <f t="shared" si="2"/>
        <v>0</v>
      </c>
      <c r="S136" s="142">
        <v>0</v>
      </c>
      <c r="T136" s="143">
        <f t="shared" si="3"/>
        <v>0</v>
      </c>
      <c r="AR136" s="144" t="s">
        <v>157</v>
      </c>
      <c r="AT136" s="144" t="s">
        <v>153</v>
      </c>
      <c r="AU136" s="144" t="s">
        <v>86</v>
      </c>
      <c r="AY136" s="16" t="s">
        <v>150</v>
      </c>
      <c r="BE136" s="145">
        <f t="shared" si="4"/>
        <v>0</v>
      </c>
      <c r="BF136" s="145">
        <f t="shared" si="5"/>
        <v>0</v>
      </c>
      <c r="BG136" s="145">
        <f t="shared" si="6"/>
        <v>0</v>
      </c>
      <c r="BH136" s="145">
        <f t="shared" si="7"/>
        <v>0</v>
      </c>
      <c r="BI136" s="145">
        <f t="shared" si="8"/>
        <v>0</v>
      </c>
      <c r="BJ136" s="16" t="s">
        <v>86</v>
      </c>
      <c r="BK136" s="145">
        <f t="shared" si="9"/>
        <v>0</v>
      </c>
      <c r="BL136" s="16" t="s">
        <v>157</v>
      </c>
      <c r="BM136" s="144" t="s">
        <v>184</v>
      </c>
    </row>
    <row r="137" spans="2:65" s="1" customFormat="1" ht="16.5" customHeight="1">
      <c r="B137" s="31"/>
      <c r="C137" s="132" t="s">
        <v>78</v>
      </c>
      <c r="D137" s="132" t="s">
        <v>153</v>
      </c>
      <c r="E137" s="133" t="s">
        <v>963</v>
      </c>
      <c r="F137" s="134" t="s">
        <v>987</v>
      </c>
      <c r="G137" s="135" t="s">
        <v>695</v>
      </c>
      <c r="H137" s="136">
        <v>6</v>
      </c>
      <c r="I137" s="137"/>
      <c r="J137" s="138">
        <f t="shared" si="0"/>
        <v>0</v>
      </c>
      <c r="K137" s="139"/>
      <c r="L137" s="31"/>
      <c r="M137" s="140" t="s">
        <v>1</v>
      </c>
      <c r="N137" s="141" t="s">
        <v>43</v>
      </c>
      <c r="P137" s="142">
        <f t="shared" si="1"/>
        <v>0</v>
      </c>
      <c r="Q137" s="142">
        <v>0</v>
      </c>
      <c r="R137" s="142">
        <f t="shared" si="2"/>
        <v>0</v>
      </c>
      <c r="S137" s="142">
        <v>0</v>
      </c>
      <c r="T137" s="143">
        <f t="shared" si="3"/>
        <v>0</v>
      </c>
      <c r="AR137" s="144" t="s">
        <v>157</v>
      </c>
      <c r="AT137" s="144" t="s">
        <v>153</v>
      </c>
      <c r="AU137" s="144" t="s">
        <v>86</v>
      </c>
      <c r="AY137" s="16" t="s">
        <v>150</v>
      </c>
      <c r="BE137" s="145">
        <f t="shared" si="4"/>
        <v>0</v>
      </c>
      <c r="BF137" s="145">
        <f t="shared" si="5"/>
        <v>0</v>
      </c>
      <c r="BG137" s="145">
        <f t="shared" si="6"/>
        <v>0</v>
      </c>
      <c r="BH137" s="145">
        <f t="shared" si="7"/>
        <v>0</v>
      </c>
      <c r="BI137" s="145">
        <f t="shared" si="8"/>
        <v>0</v>
      </c>
      <c r="BJ137" s="16" t="s">
        <v>86</v>
      </c>
      <c r="BK137" s="145">
        <f t="shared" si="9"/>
        <v>0</v>
      </c>
      <c r="BL137" s="16" t="s">
        <v>157</v>
      </c>
      <c r="BM137" s="144" t="s">
        <v>215</v>
      </c>
    </row>
    <row r="138" spans="2:65" s="1" customFormat="1" ht="24.2" customHeight="1">
      <c r="B138" s="31"/>
      <c r="C138" s="132" t="s">
        <v>78</v>
      </c>
      <c r="D138" s="132" t="s">
        <v>153</v>
      </c>
      <c r="E138" s="133" t="s">
        <v>965</v>
      </c>
      <c r="F138" s="134" t="s">
        <v>988</v>
      </c>
      <c r="G138" s="135" t="s">
        <v>695</v>
      </c>
      <c r="H138" s="136">
        <v>6</v>
      </c>
      <c r="I138" s="137"/>
      <c r="J138" s="138">
        <f t="shared" si="0"/>
        <v>0</v>
      </c>
      <c r="K138" s="139"/>
      <c r="L138" s="31"/>
      <c r="M138" s="140" t="s">
        <v>1</v>
      </c>
      <c r="N138" s="141" t="s">
        <v>43</v>
      </c>
      <c r="P138" s="142">
        <f t="shared" si="1"/>
        <v>0</v>
      </c>
      <c r="Q138" s="142">
        <v>0</v>
      </c>
      <c r="R138" s="142">
        <f t="shared" si="2"/>
        <v>0</v>
      </c>
      <c r="S138" s="142">
        <v>0</v>
      </c>
      <c r="T138" s="143">
        <f t="shared" si="3"/>
        <v>0</v>
      </c>
      <c r="AR138" s="144" t="s">
        <v>157</v>
      </c>
      <c r="AT138" s="144" t="s">
        <v>153</v>
      </c>
      <c r="AU138" s="144" t="s">
        <v>86</v>
      </c>
      <c r="AY138" s="16" t="s">
        <v>150</v>
      </c>
      <c r="BE138" s="145">
        <f t="shared" si="4"/>
        <v>0</v>
      </c>
      <c r="BF138" s="145">
        <f t="shared" si="5"/>
        <v>0</v>
      </c>
      <c r="BG138" s="145">
        <f t="shared" si="6"/>
        <v>0</v>
      </c>
      <c r="BH138" s="145">
        <f t="shared" si="7"/>
        <v>0</v>
      </c>
      <c r="BI138" s="145">
        <f t="shared" si="8"/>
        <v>0</v>
      </c>
      <c r="BJ138" s="16" t="s">
        <v>86</v>
      </c>
      <c r="BK138" s="145">
        <f t="shared" si="9"/>
        <v>0</v>
      </c>
      <c r="BL138" s="16" t="s">
        <v>157</v>
      </c>
      <c r="BM138" s="144" t="s">
        <v>229</v>
      </c>
    </row>
    <row r="139" spans="2:65" s="1" customFormat="1" ht="24.2" customHeight="1">
      <c r="B139" s="31"/>
      <c r="C139" s="132" t="s">
        <v>78</v>
      </c>
      <c r="D139" s="132" t="s">
        <v>153</v>
      </c>
      <c r="E139" s="133" t="s">
        <v>967</v>
      </c>
      <c r="F139" s="134" t="s">
        <v>989</v>
      </c>
      <c r="G139" s="135" t="s">
        <v>543</v>
      </c>
      <c r="H139" s="136">
        <v>1</v>
      </c>
      <c r="I139" s="137"/>
      <c r="J139" s="138">
        <f t="shared" si="0"/>
        <v>0</v>
      </c>
      <c r="K139" s="139"/>
      <c r="L139" s="31"/>
      <c r="M139" s="140" t="s">
        <v>1</v>
      </c>
      <c r="N139" s="141" t="s">
        <v>43</v>
      </c>
      <c r="P139" s="142">
        <f t="shared" si="1"/>
        <v>0</v>
      </c>
      <c r="Q139" s="142">
        <v>0</v>
      </c>
      <c r="R139" s="142">
        <f t="shared" si="2"/>
        <v>0</v>
      </c>
      <c r="S139" s="142">
        <v>0</v>
      </c>
      <c r="T139" s="143">
        <f t="shared" si="3"/>
        <v>0</v>
      </c>
      <c r="AR139" s="144" t="s">
        <v>157</v>
      </c>
      <c r="AT139" s="144" t="s">
        <v>153</v>
      </c>
      <c r="AU139" s="144" t="s">
        <v>86</v>
      </c>
      <c r="AY139" s="16" t="s">
        <v>150</v>
      </c>
      <c r="BE139" s="145">
        <f t="shared" si="4"/>
        <v>0</v>
      </c>
      <c r="BF139" s="145">
        <f t="shared" si="5"/>
        <v>0</v>
      </c>
      <c r="BG139" s="145">
        <f t="shared" si="6"/>
        <v>0</v>
      </c>
      <c r="BH139" s="145">
        <f t="shared" si="7"/>
        <v>0</v>
      </c>
      <c r="BI139" s="145">
        <f t="shared" si="8"/>
        <v>0</v>
      </c>
      <c r="BJ139" s="16" t="s">
        <v>86</v>
      </c>
      <c r="BK139" s="145">
        <f t="shared" si="9"/>
        <v>0</v>
      </c>
      <c r="BL139" s="16" t="s">
        <v>157</v>
      </c>
      <c r="BM139" s="144" t="s">
        <v>240</v>
      </c>
    </row>
    <row r="140" spans="2:65" s="11" customFormat="1" ht="25.9" customHeight="1">
      <c r="B140" s="120"/>
      <c r="D140" s="121" t="s">
        <v>77</v>
      </c>
      <c r="E140" s="122" t="s">
        <v>610</v>
      </c>
      <c r="F140" s="122" t="s">
        <v>990</v>
      </c>
      <c r="I140" s="123"/>
      <c r="J140" s="124">
        <f>BK140</f>
        <v>0</v>
      </c>
      <c r="L140" s="120"/>
      <c r="M140" s="125"/>
      <c r="P140" s="126">
        <f>SUM(P141:P149)</f>
        <v>0</v>
      </c>
      <c r="R140" s="126">
        <f>SUM(R141:R149)</f>
        <v>0</v>
      </c>
      <c r="T140" s="127">
        <f>SUM(T141:T149)</f>
        <v>0</v>
      </c>
      <c r="AR140" s="121" t="s">
        <v>86</v>
      </c>
      <c r="AT140" s="128" t="s">
        <v>77</v>
      </c>
      <c r="AU140" s="128" t="s">
        <v>78</v>
      </c>
      <c r="AY140" s="121" t="s">
        <v>150</v>
      </c>
      <c r="BK140" s="129">
        <f>SUM(BK141:BK149)</f>
        <v>0</v>
      </c>
    </row>
    <row r="141" spans="2:65" s="1" customFormat="1" ht="24.2" customHeight="1">
      <c r="B141" s="31"/>
      <c r="C141" s="132" t="s">
        <v>78</v>
      </c>
      <c r="D141" s="132" t="s">
        <v>153</v>
      </c>
      <c r="E141" s="133" t="s">
        <v>991</v>
      </c>
      <c r="F141" s="134" t="s">
        <v>992</v>
      </c>
      <c r="G141" s="135" t="s">
        <v>543</v>
      </c>
      <c r="H141" s="136">
        <v>1</v>
      </c>
      <c r="I141" s="137"/>
      <c r="J141" s="138">
        <f t="shared" ref="J141:J149" si="10">ROUND(I141*H141,2)</f>
        <v>0</v>
      </c>
      <c r="K141" s="139"/>
      <c r="L141" s="31"/>
      <c r="M141" s="140" t="s">
        <v>1</v>
      </c>
      <c r="N141" s="141" t="s">
        <v>43</v>
      </c>
      <c r="P141" s="142">
        <f t="shared" ref="P141:P149" si="11">O141*H141</f>
        <v>0</v>
      </c>
      <c r="Q141" s="142">
        <v>0</v>
      </c>
      <c r="R141" s="142">
        <f t="shared" ref="R141:R149" si="12">Q141*H141</f>
        <v>0</v>
      </c>
      <c r="S141" s="142">
        <v>0</v>
      </c>
      <c r="T141" s="143">
        <f t="shared" ref="T141:T149" si="13">S141*H141</f>
        <v>0</v>
      </c>
      <c r="AR141" s="144" t="s">
        <v>157</v>
      </c>
      <c r="AT141" s="144" t="s">
        <v>153</v>
      </c>
      <c r="AU141" s="144" t="s">
        <v>86</v>
      </c>
      <c r="AY141" s="16" t="s">
        <v>150</v>
      </c>
      <c r="BE141" s="145">
        <f t="shared" ref="BE141:BE149" si="14">IF(N141="základní",J141,0)</f>
        <v>0</v>
      </c>
      <c r="BF141" s="145">
        <f t="shared" ref="BF141:BF149" si="15">IF(N141="snížená",J141,0)</f>
        <v>0</v>
      </c>
      <c r="BG141" s="145">
        <f t="shared" ref="BG141:BG149" si="16">IF(N141="zákl. přenesená",J141,0)</f>
        <v>0</v>
      </c>
      <c r="BH141" s="145">
        <f t="shared" ref="BH141:BH149" si="17">IF(N141="sníž. přenesená",J141,0)</f>
        <v>0</v>
      </c>
      <c r="BI141" s="145">
        <f t="shared" ref="BI141:BI149" si="18">IF(N141="nulová",J141,0)</f>
        <v>0</v>
      </c>
      <c r="BJ141" s="16" t="s">
        <v>86</v>
      </c>
      <c r="BK141" s="145">
        <f t="shared" ref="BK141:BK149" si="19">ROUND(I141*H141,2)</f>
        <v>0</v>
      </c>
      <c r="BL141" s="16" t="s">
        <v>157</v>
      </c>
      <c r="BM141" s="144" t="s">
        <v>243</v>
      </c>
    </row>
    <row r="142" spans="2:65" s="1" customFormat="1" ht="44.25" customHeight="1">
      <c r="B142" s="31"/>
      <c r="C142" s="132" t="s">
        <v>78</v>
      </c>
      <c r="D142" s="132" t="s">
        <v>153</v>
      </c>
      <c r="E142" s="133" t="s">
        <v>993</v>
      </c>
      <c r="F142" s="134" t="s">
        <v>994</v>
      </c>
      <c r="G142" s="135" t="s">
        <v>543</v>
      </c>
      <c r="H142" s="136">
        <v>2</v>
      </c>
      <c r="I142" s="137"/>
      <c r="J142" s="138">
        <f t="shared" si="10"/>
        <v>0</v>
      </c>
      <c r="K142" s="139"/>
      <c r="L142" s="31"/>
      <c r="M142" s="140" t="s">
        <v>1</v>
      </c>
      <c r="N142" s="141" t="s">
        <v>43</v>
      </c>
      <c r="P142" s="142">
        <f t="shared" si="11"/>
        <v>0</v>
      </c>
      <c r="Q142" s="142">
        <v>0</v>
      </c>
      <c r="R142" s="142">
        <f t="shared" si="12"/>
        <v>0</v>
      </c>
      <c r="S142" s="142">
        <v>0</v>
      </c>
      <c r="T142" s="143">
        <f t="shared" si="13"/>
        <v>0</v>
      </c>
      <c r="AR142" s="144" t="s">
        <v>157</v>
      </c>
      <c r="AT142" s="144" t="s">
        <v>153</v>
      </c>
      <c r="AU142" s="144" t="s">
        <v>86</v>
      </c>
      <c r="AY142" s="16" t="s">
        <v>150</v>
      </c>
      <c r="BE142" s="145">
        <f t="shared" si="14"/>
        <v>0</v>
      </c>
      <c r="BF142" s="145">
        <f t="shared" si="15"/>
        <v>0</v>
      </c>
      <c r="BG142" s="145">
        <f t="shared" si="16"/>
        <v>0</v>
      </c>
      <c r="BH142" s="145">
        <f t="shared" si="17"/>
        <v>0</v>
      </c>
      <c r="BI142" s="145">
        <f t="shared" si="18"/>
        <v>0</v>
      </c>
      <c r="BJ142" s="16" t="s">
        <v>86</v>
      </c>
      <c r="BK142" s="145">
        <f t="shared" si="19"/>
        <v>0</v>
      </c>
      <c r="BL142" s="16" t="s">
        <v>157</v>
      </c>
      <c r="BM142" s="144" t="s">
        <v>260</v>
      </c>
    </row>
    <row r="143" spans="2:65" s="1" customFormat="1" ht="44.25" customHeight="1">
      <c r="B143" s="31"/>
      <c r="C143" s="132" t="s">
        <v>78</v>
      </c>
      <c r="D143" s="132" t="s">
        <v>153</v>
      </c>
      <c r="E143" s="133" t="s">
        <v>995</v>
      </c>
      <c r="F143" s="134" t="s">
        <v>985</v>
      </c>
      <c r="G143" s="135" t="s">
        <v>543</v>
      </c>
      <c r="H143" s="136">
        <v>5</v>
      </c>
      <c r="I143" s="137"/>
      <c r="J143" s="138">
        <f t="shared" si="10"/>
        <v>0</v>
      </c>
      <c r="K143" s="139"/>
      <c r="L143" s="31"/>
      <c r="M143" s="140" t="s">
        <v>1</v>
      </c>
      <c r="N143" s="141" t="s">
        <v>43</v>
      </c>
      <c r="P143" s="142">
        <f t="shared" si="11"/>
        <v>0</v>
      </c>
      <c r="Q143" s="142">
        <v>0</v>
      </c>
      <c r="R143" s="142">
        <f t="shared" si="12"/>
        <v>0</v>
      </c>
      <c r="S143" s="142">
        <v>0</v>
      </c>
      <c r="T143" s="143">
        <f t="shared" si="13"/>
        <v>0</v>
      </c>
      <c r="AR143" s="144" t="s">
        <v>157</v>
      </c>
      <c r="AT143" s="144" t="s">
        <v>153</v>
      </c>
      <c r="AU143" s="144" t="s">
        <v>86</v>
      </c>
      <c r="AY143" s="16" t="s">
        <v>150</v>
      </c>
      <c r="BE143" s="145">
        <f t="shared" si="14"/>
        <v>0</v>
      </c>
      <c r="BF143" s="145">
        <f t="shared" si="15"/>
        <v>0</v>
      </c>
      <c r="BG143" s="145">
        <f t="shared" si="16"/>
        <v>0</v>
      </c>
      <c r="BH143" s="145">
        <f t="shared" si="17"/>
        <v>0</v>
      </c>
      <c r="BI143" s="145">
        <f t="shared" si="18"/>
        <v>0</v>
      </c>
      <c r="BJ143" s="16" t="s">
        <v>86</v>
      </c>
      <c r="BK143" s="145">
        <f t="shared" si="19"/>
        <v>0</v>
      </c>
      <c r="BL143" s="16" t="s">
        <v>157</v>
      </c>
      <c r="BM143" s="144" t="s">
        <v>272</v>
      </c>
    </row>
    <row r="144" spans="2:65" s="1" customFormat="1" ht="44.25" customHeight="1">
      <c r="B144" s="31"/>
      <c r="C144" s="132" t="s">
        <v>78</v>
      </c>
      <c r="D144" s="132" t="s">
        <v>153</v>
      </c>
      <c r="E144" s="133" t="s">
        <v>996</v>
      </c>
      <c r="F144" s="134" t="s">
        <v>997</v>
      </c>
      <c r="G144" s="135" t="s">
        <v>543</v>
      </c>
      <c r="H144" s="136">
        <v>1</v>
      </c>
      <c r="I144" s="137"/>
      <c r="J144" s="138">
        <f t="shared" si="10"/>
        <v>0</v>
      </c>
      <c r="K144" s="139"/>
      <c r="L144" s="31"/>
      <c r="M144" s="140" t="s">
        <v>1</v>
      </c>
      <c r="N144" s="141" t="s">
        <v>43</v>
      </c>
      <c r="P144" s="142">
        <f t="shared" si="11"/>
        <v>0</v>
      </c>
      <c r="Q144" s="142">
        <v>0</v>
      </c>
      <c r="R144" s="142">
        <f t="shared" si="12"/>
        <v>0</v>
      </c>
      <c r="S144" s="142">
        <v>0</v>
      </c>
      <c r="T144" s="143">
        <f t="shared" si="13"/>
        <v>0</v>
      </c>
      <c r="AR144" s="144" t="s">
        <v>157</v>
      </c>
      <c r="AT144" s="144" t="s">
        <v>153</v>
      </c>
      <c r="AU144" s="144" t="s">
        <v>86</v>
      </c>
      <c r="AY144" s="16" t="s">
        <v>150</v>
      </c>
      <c r="BE144" s="145">
        <f t="shared" si="14"/>
        <v>0</v>
      </c>
      <c r="BF144" s="145">
        <f t="shared" si="15"/>
        <v>0</v>
      </c>
      <c r="BG144" s="145">
        <f t="shared" si="16"/>
        <v>0</v>
      </c>
      <c r="BH144" s="145">
        <f t="shared" si="17"/>
        <v>0</v>
      </c>
      <c r="BI144" s="145">
        <f t="shared" si="18"/>
        <v>0</v>
      </c>
      <c r="BJ144" s="16" t="s">
        <v>86</v>
      </c>
      <c r="BK144" s="145">
        <f t="shared" si="19"/>
        <v>0</v>
      </c>
      <c r="BL144" s="16" t="s">
        <v>157</v>
      </c>
      <c r="BM144" s="144" t="s">
        <v>284</v>
      </c>
    </row>
    <row r="145" spans="2:65" s="1" customFormat="1" ht="16.5" customHeight="1">
      <c r="B145" s="31"/>
      <c r="C145" s="132" t="s">
        <v>78</v>
      </c>
      <c r="D145" s="132" t="s">
        <v>153</v>
      </c>
      <c r="E145" s="133" t="s">
        <v>998</v>
      </c>
      <c r="F145" s="134" t="s">
        <v>999</v>
      </c>
      <c r="G145" s="135" t="s">
        <v>562</v>
      </c>
      <c r="H145" s="136">
        <v>1</v>
      </c>
      <c r="I145" s="137"/>
      <c r="J145" s="138">
        <f t="shared" si="10"/>
        <v>0</v>
      </c>
      <c r="K145" s="139"/>
      <c r="L145" s="31"/>
      <c r="M145" s="140" t="s">
        <v>1</v>
      </c>
      <c r="N145" s="141" t="s">
        <v>43</v>
      </c>
      <c r="P145" s="142">
        <f t="shared" si="11"/>
        <v>0</v>
      </c>
      <c r="Q145" s="142">
        <v>0</v>
      </c>
      <c r="R145" s="142">
        <f t="shared" si="12"/>
        <v>0</v>
      </c>
      <c r="S145" s="142">
        <v>0</v>
      </c>
      <c r="T145" s="143">
        <f t="shared" si="13"/>
        <v>0</v>
      </c>
      <c r="AR145" s="144" t="s">
        <v>157</v>
      </c>
      <c r="AT145" s="144" t="s">
        <v>153</v>
      </c>
      <c r="AU145" s="144" t="s">
        <v>86</v>
      </c>
      <c r="AY145" s="16" t="s">
        <v>150</v>
      </c>
      <c r="BE145" s="145">
        <f t="shared" si="14"/>
        <v>0</v>
      </c>
      <c r="BF145" s="145">
        <f t="shared" si="15"/>
        <v>0</v>
      </c>
      <c r="BG145" s="145">
        <f t="shared" si="16"/>
        <v>0</v>
      </c>
      <c r="BH145" s="145">
        <f t="shared" si="17"/>
        <v>0</v>
      </c>
      <c r="BI145" s="145">
        <f t="shared" si="18"/>
        <v>0</v>
      </c>
      <c r="BJ145" s="16" t="s">
        <v>86</v>
      </c>
      <c r="BK145" s="145">
        <f t="shared" si="19"/>
        <v>0</v>
      </c>
      <c r="BL145" s="16" t="s">
        <v>157</v>
      </c>
      <c r="BM145" s="144" t="s">
        <v>294</v>
      </c>
    </row>
    <row r="146" spans="2:65" s="1" customFormat="1" ht="16.5" customHeight="1">
      <c r="B146" s="31"/>
      <c r="C146" s="132" t="s">
        <v>78</v>
      </c>
      <c r="D146" s="132" t="s">
        <v>153</v>
      </c>
      <c r="E146" s="133" t="s">
        <v>1000</v>
      </c>
      <c r="F146" s="134" t="s">
        <v>1001</v>
      </c>
      <c r="G146" s="135" t="s">
        <v>562</v>
      </c>
      <c r="H146" s="136">
        <v>1</v>
      </c>
      <c r="I146" s="137"/>
      <c r="J146" s="138">
        <f t="shared" si="10"/>
        <v>0</v>
      </c>
      <c r="K146" s="139"/>
      <c r="L146" s="31"/>
      <c r="M146" s="140" t="s">
        <v>1</v>
      </c>
      <c r="N146" s="141" t="s">
        <v>43</v>
      </c>
      <c r="P146" s="142">
        <f t="shared" si="11"/>
        <v>0</v>
      </c>
      <c r="Q146" s="142">
        <v>0</v>
      </c>
      <c r="R146" s="142">
        <f t="shared" si="12"/>
        <v>0</v>
      </c>
      <c r="S146" s="142">
        <v>0</v>
      </c>
      <c r="T146" s="143">
        <f t="shared" si="13"/>
        <v>0</v>
      </c>
      <c r="AR146" s="144" t="s">
        <v>157</v>
      </c>
      <c r="AT146" s="144" t="s">
        <v>153</v>
      </c>
      <c r="AU146" s="144" t="s">
        <v>86</v>
      </c>
      <c r="AY146" s="16" t="s">
        <v>150</v>
      </c>
      <c r="BE146" s="145">
        <f t="shared" si="14"/>
        <v>0</v>
      </c>
      <c r="BF146" s="145">
        <f t="shared" si="15"/>
        <v>0</v>
      </c>
      <c r="BG146" s="145">
        <f t="shared" si="16"/>
        <v>0</v>
      </c>
      <c r="BH146" s="145">
        <f t="shared" si="17"/>
        <v>0</v>
      </c>
      <c r="BI146" s="145">
        <f t="shared" si="18"/>
        <v>0</v>
      </c>
      <c r="BJ146" s="16" t="s">
        <v>86</v>
      </c>
      <c r="BK146" s="145">
        <f t="shared" si="19"/>
        <v>0</v>
      </c>
      <c r="BL146" s="16" t="s">
        <v>157</v>
      </c>
      <c r="BM146" s="144" t="s">
        <v>305</v>
      </c>
    </row>
    <row r="147" spans="2:65" s="1" customFormat="1" ht="24.2" customHeight="1">
      <c r="B147" s="31"/>
      <c r="C147" s="132" t="s">
        <v>78</v>
      </c>
      <c r="D147" s="132" t="s">
        <v>153</v>
      </c>
      <c r="E147" s="133" t="s">
        <v>1002</v>
      </c>
      <c r="F147" s="134" t="s">
        <v>1003</v>
      </c>
      <c r="G147" s="135" t="s">
        <v>695</v>
      </c>
      <c r="H147" s="136">
        <v>10</v>
      </c>
      <c r="I147" s="137"/>
      <c r="J147" s="138">
        <f t="shared" si="10"/>
        <v>0</v>
      </c>
      <c r="K147" s="139"/>
      <c r="L147" s="31"/>
      <c r="M147" s="140" t="s">
        <v>1</v>
      </c>
      <c r="N147" s="141" t="s">
        <v>43</v>
      </c>
      <c r="P147" s="142">
        <f t="shared" si="11"/>
        <v>0</v>
      </c>
      <c r="Q147" s="142">
        <v>0</v>
      </c>
      <c r="R147" s="142">
        <f t="shared" si="12"/>
        <v>0</v>
      </c>
      <c r="S147" s="142">
        <v>0</v>
      </c>
      <c r="T147" s="143">
        <f t="shared" si="13"/>
        <v>0</v>
      </c>
      <c r="AR147" s="144" t="s">
        <v>157</v>
      </c>
      <c r="AT147" s="144" t="s">
        <v>153</v>
      </c>
      <c r="AU147" s="144" t="s">
        <v>86</v>
      </c>
      <c r="AY147" s="16" t="s">
        <v>150</v>
      </c>
      <c r="BE147" s="145">
        <f t="shared" si="14"/>
        <v>0</v>
      </c>
      <c r="BF147" s="145">
        <f t="shared" si="15"/>
        <v>0</v>
      </c>
      <c r="BG147" s="145">
        <f t="shared" si="16"/>
        <v>0</v>
      </c>
      <c r="BH147" s="145">
        <f t="shared" si="17"/>
        <v>0</v>
      </c>
      <c r="BI147" s="145">
        <f t="shared" si="18"/>
        <v>0</v>
      </c>
      <c r="BJ147" s="16" t="s">
        <v>86</v>
      </c>
      <c r="BK147" s="145">
        <f t="shared" si="19"/>
        <v>0</v>
      </c>
      <c r="BL147" s="16" t="s">
        <v>157</v>
      </c>
      <c r="BM147" s="144" t="s">
        <v>313</v>
      </c>
    </row>
    <row r="148" spans="2:65" s="1" customFormat="1" ht="33" customHeight="1">
      <c r="B148" s="31"/>
      <c r="C148" s="132" t="s">
        <v>78</v>
      </c>
      <c r="D148" s="132" t="s">
        <v>153</v>
      </c>
      <c r="E148" s="133" t="s">
        <v>1004</v>
      </c>
      <c r="F148" s="134" t="s">
        <v>1005</v>
      </c>
      <c r="G148" s="135" t="s">
        <v>543</v>
      </c>
      <c r="H148" s="136">
        <v>1</v>
      </c>
      <c r="I148" s="137"/>
      <c r="J148" s="138">
        <f t="shared" si="10"/>
        <v>0</v>
      </c>
      <c r="K148" s="139"/>
      <c r="L148" s="31"/>
      <c r="M148" s="140" t="s">
        <v>1</v>
      </c>
      <c r="N148" s="141" t="s">
        <v>43</v>
      </c>
      <c r="P148" s="142">
        <f t="shared" si="11"/>
        <v>0</v>
      </c>
      <c r="Q148" s="142">
        <v>0</v>
      </c>
      <c r="R148" s="142">
        <f t="shared" si="12"/>
        <v>0</v>
      </c>
      <c r="S148" s="142">
        <v>0</v>
      </c>
      <c r="T148" s="143">
        <f t="shared" si="13"/>
        <v>0</v>
      </c>
      <c r="AR148" s="144" t="s">
        <v>157</v>
      </c>
      <c r="AT148" s="144" t="s">
        <v>153</v>
      </c>
      <c r="AU148" s="144" t="s">
        <v>86</v>
      </c>
      <c r="AY148" s="16" t="s">
        <v>150</v>
      </c>
      <c r="BE148" s="145">
        <f t="shared" si="14"/>
        <v>0</v>
      </c>
      <c r="BF148" s="145">
        <f t="shared" si="15"/>
        <v>0</v>
      </c>
      <c r="BG148" s="145">
        <f t="shared" si="16"/>
        <v>0</v>
      </c>
      <c r="BH148" s="145">
        <f t="shared" si="17"/>
        <v>0</v>
      </c>
      <c r="BI148" s="145">
        <f t="shared" si="18"/>
        <v>0</v>
      </c>
      <c r="BJ148" s="16" t="s">
        <v>86</v>
      </c>
      <c r="BK148" s="145">
        <f t="shared" si="19"/>
        <v>0</v>
      </c>
      <c r="BL148" s="16" t="s">
        <v>157</v>
      </c>
      <c r="BM148" s="144" t="s">
        <v>321</v>
      </c>
    </row>
    <row r="149" spans="2:65" s="1" customFormat="1" ht="24.2" customHeight="1">
      <c r="B149" s="31"/>
      <c r="C149" s="132" t="s">
        <v>78</v>
      </c>
      <c r="D149" s="132" t="s">
        <v>153</v>
      </c>
      <c r="E149" s="133" t="s">
        <v>1006</v>
      </c>
      <c r="F149" s="134" t="s">
        <v>1007</v>
      </c>
      <c r="G149" s="135" t="s">
        <v>695</v>
      </c>
      <c r="H149" s="136">
        <v>4</v>
      </c>
      <c r="I149" s="137"/>
      <c r="J149" s="138">
        <f t="shared" si="10"/>
        <v>0</v>
      </c>
      <c r="K149" s="139"/>
      <c r="L149" s="31"/>
      <c r="M149" s="140" t="s">
        <v>1</v>
      </c>
      <c r="N149" s="141" t="s">
        <v>43</v>
      </c>
      <c r="P149" s="142">
        <f t="shared" si="11"/>
        <v>0</v>
      </c>
      <c r="Q149" s="142">
        <v>0</v>
      </c>
      <c r="R149" s="142">
        <f t="shared" si="12"/>
        <v>0</v>
      </c>
      <c r="S149" s="142">
        <v>0</v>
      </c>
      <c r="T149" s="143">
        <f t="shared" si="13"/>
        <v>0</v>
      </c>
      <c r="AR149" s="144" t="s">
        <v>157</v>
      </c>
      <c r="AT149" s="144" t="s">
        <v>153</v>
      </c>
      <c r="AU149" s="144" t="s">
        <v>86</v>
      </c>
      <c r="AY149" s="16" t="s">
        <v>150</v>
      </c>
      <c r="BE149" s="145">
        <f t="shared" si="14"/>
        <v>0</v>
      </c>
      <c r="BF149" s="145">
        <f t="shared" si="15"/>
        <v>0</v>
      </c>
      <c r="BG149" s="145">
        <f t="shared" si="16"/>
        <v>0</v>
      </c>
      <c r="BH149" s="145">
        <f t="shared" si="17"/>
        <v>0</v>
      </c>
      <c r="BI149" s="145">
        <f t="shared" si="18"/>
        <v>0</v>
      </c>
      <c r="BJ149" s="16" t="s">
        <v>86</v>
      </c>
      <c r="BK149" s="145">
        <f t="shared" si="19"/>
        <v>0</v>
      </c>
      <c r="BL149" s="16" t="s">
        <v>157</v>
      </c>
      <c r="BM149" s="144" t="s">
        <v>335</v>
      </c>
    </row>
    <row r="150" spans="2:65" s="11" customFormat="1" ht="25.9" customHeight="1">
      <c r="B150" s="120"/>
      <c r="D150" s="121" t="s">
        <v>77</v>
      </c>
      <c r="E150" s="122" t="s">
        <v>618</v>
      </c>
      <c r="F150" s="122" t="s">
        <v>1008</v>
      </c>
      <c r="I150" s="123"/>
      <c r="J150" s="124">
        <f>BK150</f>
        <v>0</v>
      </c>
      <c r="L150" s="120"/>
      <c r="M150" s="125"/>
      <c r="P150" s="126">
        <f>SUM(P151:P161)</f>
        <v>0</v>
      </c>
      <c r="R150" s="126">
        <f>SUM(R151:R161)</f>
        <v>0</v>
      </c>
      <c r="T150" s="127">
        <f>SUM(T151:T161)</f>
        <v>0</v>
      </c>
      <c r="AR150" s="121" t="s">
        <v>86</v>
      </c>
      <c r="AT150" s="128" t="s">
        <v>77</v>
      </c>
      <c r="AU150" s="128" t="s">
        <v>78</v>
      </c>
      <c r="AY150" s="121" t="s">
        <v>150</v>
      </c>
      <c r="BK150" s="129">
        <f>SUM(BK151:BK161)</f>
        <v>0</v>
      </c>
    </row>
    <row r="151" spans="2:65" s="1" customFormat="1" ht="24.2" customHeight="1">
      <c r="B151" s="31"/>
      <c r="C151" s="132" t="s">
        <v>78</v>
      </c>
      <c r="D151" s="132" t="s">
        <v>153</v>
      </c>
      <c r="E151" s="133" t="s">
        <v>1009</v>
      </c>
      <c r="F151" s="134" t="s">
        <v>1010</v>
      </c>
      <c r="G151" s="135" t="s">
        <v>391</v>
      </c>
      <c r="H151" s="136">
        <v>40</v>
      </c>
      <c r="I151" s="137"/>
      <c r="J151" s="138">
        <f t="shared" ref="J151:J161" si="20">ROUND(I151*H151,2)</f>
        <v>0</v>
      </c>
      <c r="K151" s="139"/>
      <c r="L151" s="31"/>
      <c r="M151" s="140" t="s">
        <v>1</v>
      </c>
      <c r="N151" s="141" t="s">
        <v>43</v>
      </c>
      <c r="P151" s="142">
        <f t="shared" ref="P151:P161" si="21">O151*H151</f>
        <v>0</v>
      </c>
      <c r="Q151" s="142">
        <v>0</v>
      </c>
      <c r="R151" s="142">
        <f t="shared" ref="R151:R161" si="22">Q151*H151</f>
        <v>0</v>
      </c>
      <c r="S151" s="142">
        <v>0</v>
      </c>
      <c r="T151" s="143">
        <f t="shared" ref="T151:T161" si="23">S151*H151</f>
        <v>0</v>
      </c>
      <c r="AR151" s="144" t="s">
        <v>157</v>
      </c>
      <c r="AT151" s="144" t="s">
        <v>153</v>
      </c>
      <c r="AU151" s="144" t="s">
        <v>86</v>
      </c>
      <c r="AY151" s="16" t="s">
        <v>150</v>
      </c>
      <c r="BE151" s="145">
        <f t="shared" ref="BE151:BE161" si="24">IF(N151="základní",J151,0)</f>
        <v>0</v>
      </c>
      <c r="BF151" s="145">
        <f t="shared" ref="BF151:BF161" si="25">IF(N151="snížená",J151,0)</f>
        <v>0</v>
      </c>
      <c r="BG151" s="145">
        <f t="shared" ref="BG151:BG161" si="26">IF(N151="zákl. přenesená",J151,0)</f>
        <v>0</v>
      </c>
      <c r="BH151" s="145">
        <f t="shared" ref="BH151:BH161" si="27">IF(N151="sníž. přenesená",J151,0)</f>
        <v>0</v>
      </c>
      <c r="BI151" s="145">
        <f t="shared" ref="BI151:BI161" si="28">IF(N151="nulová",J151,0)</f>
        <v>0</v>
      </c>
      <c r="BJ151" s="16" t="s">
        <v>86</v>
      </c>
      <c r="BK151" s="145">
        <f t="shared" ref="BK151:BK161" si="29">ROUND(I151*H151,2)</f>
        <v>0</v>
      </c>
      <c r="BL151" s="16" t="s">
        <v>157</v>
      </c>
      <c r="BM151" s="144" t="s">
        <v>344</v>
      </c>
    </row>
    <row r="152" spans="2:65" s="1" customFormat="1" ht="24.2" customHeight="1">
      <c r="B152" s="31"/>
      <c r="C152" s="132" t="s">
        <v>78</v>
      </c>
      <c r="D152" s="132" t="s">
        <v>153</v>
      </c>
      <c r="E152" s="133" t="s">
        <v>1011</v>
      </c>
      <c r="F152" s="134" t="s">
        <v>1012</v>
      </c>
      <c r="G152" s="135" t="s">
        <v>391</v>
      </c>
      <c r="H152" s="136">
        <v>187</v>
      </c>
      <c r="I152" s="137"/>
      <c r="J152" s="138">
        <f t="shared" si="20"/>
        <v>0</v>
      </c>
      <c r="K152" s="139"/>
      <c r="L152" s="31"/>
      <c r="M152" s="140" t="s">
        <v>1</v>
      </c>
      <c r="N152" s="141" t="s">
        <v>43</v>
      </c>
      <c r="P152" s="142">
        <f t="shared" si="21"/>
        <v>0</v>
      </c>
      <c r="Q152" s="142">
        <v>0</v>
      </c>
      <c r="R152" s="142">
        <f t="shared" si="22"/>
        <v>0</v>
      </c>
      <c r="S152" s="142">
        <v>0</v>
      </c>
      <c r="T152" s="143">
        <f t="shared" si="23"/>
        <v>0</v>
      </c>
      <c r="AR152" s="144" t="s">
        <v>157</v>
      </c>
      <c r="AT152" s="144" t="s">
        <v>153</v>
      </c>
      <c r="AU152" s="144" t="s">
        <v>86</v>
      </c>
      <c r="AY152" s="16" t="s">
        <v>150</v>
      </c>
      <c r="BE152" s="145">
        <f t="shared" si="24"/>
        <v>0</v>
      </c>
      <c r="BF152" s="145">
        <f t="shared" si="25"/>
        <v>0</v>
      </c>
      <c r="BG152" s="145">
        <f t="shared" si="26"/>
        <v>0</v>
      </c>
      <c r="BH152" s="145">
        <f t="shared" si="27"/>
        <v>0</v>
      </c>
      <c r="BI152" s="145">
        <f t="shared" si="28"/>
        <v>0</v>
      </c>
      <c r="BJ152" s="16" t="s">
        <v>86</v>
      </c>
      <c r="BK152" s="145">
        <f t="shared" si="29"/>
        <v>0</v>
      </c>
      <c r="BL152" s="16" t="s">
        <v>157</v>
      </c>
      <c r="BM152" s="144" t="s">
        <v>353</v>
      </c>
    </row>
    <row r="153" spans="2:65" s="1" customFormat="1" ht="24.2" customHeight="1">
      <c r="B153" s="31"/>
      <c r="C153" s="132" t="s">
        <v>78</v>
      </c>
      <c r="D153" s="132" t="s">
        <v>153</v>
      </c>
      <c r="E153" s="133" t="s">
        <v>1013</v>
      </c>
      <c r="F153" s="134" t="s">
        <v>1014</v>
      </c>
      <c r="G153" s="135" t="s">
        <v>391</v>
      </c>
      <c r="H153" s="136">
        <v>90</v>
      </c>
      <c r="I153" s="137"/>
      <c r="J153" s="138">
        <f t="shared" si="20"/>
        <v>0</v>
      </c>
      <c r="K153" s="139"/>
      <c r="L153" s="31"/>
      <c r="M153" s="140" t="s">
        <v>1</v>
      </c>
      <c r="N153" s="141" t="s">
        <v>43</v>
      </c>
      <c r="P153" s="142">
        <f t="shared" si="21"/>
        <v>0</v>
      </c>
      <c r="Q153" s="142">
        <v>0</v>
      </c>
      <c r="R153" s="142">
        <f t="shared" si="22"/>
        <v>0</v>
      </c>
      <c r="S153" s="142">
        <v>0</v>
      </c>
      <c r="T153" s="143">
        <f t="shared" si="23"/>
        <v>0</v>
      </c>
      <c r="AR153" s="144" t="s">
        <v>157</v>
      </c>
      <c r="AT153" s="144" t="s">
        <v>153</v>
      </c>
      <c r="AU153" s="144" t="s">
        <v>86</v>
      </c>
      <c r="AY153" s="16" t="s">
        <v>150</v>
      </c>
      <c r="BE153" s="145">
        <f t="shared" si="24"/>
        <v>0</v>
      </c>
      <c r="BF153" s="145">
        <f t="shared" si="25"/>
        <v>0</v>
      </c>
      <c r="BG153" s="145">
        <f t="shared" si="26"/>
        <v>0</v>
      </c>
      <c r="BH153" s="145">
        <f t="shared" si="27"/>
        <v>0</v>
      </c>
      <c r="BI153" s="145">
        <f t="shared" si="28"/>
        <v>0</v>
      </c>
      <c r="BJ153" s="16" t="s">
        <v>86</v>
      </c>
      <c r="BK153" s="145">
        <f t="shared" si="29"/>
        <v>0</v>
      </c>
      <c r="BL153" s="16" t="s">
        <v>157</v>
      </c>
      <c r="BM153" s="144" t="s">
        <v>364</v>
      </c>
    </row>
    <row r="154" spans="2:65" s="1" customFormat="1" ht="24.2" customHeight="1">
      <c r="B154" s="31"/>
      <c r="C154" s="132" t="s">
        <v>78</v>
      </c>
      <c r="D154" s="132" t="s">
        <v>153</v>
      </c>
      <c r="E154" s="133" t="s">
        <v>1015</v>
      </c>
      <c r="F154" s="134" t="s">
        <v>1016</v>
      </c>
      <c r="G154" s="135" t="s">
        <v>391</v>
      </c>
      <c r="H154" s="136">
        <v>250</v>
      </c>
      <c r="I154" s="137"/>
      <c r="J154" s="138">
        <f t="shared" si="20"/>
        <v>0</v>
      </c>
      <c r="K154" s="139"/>
      <c r="L154" s="31"/>
      <c r="M154" s="140" t="s">
        <v>1</v>
      </c>
      <c r="N154" s="141" t="s">
        <v>43</v>
      </c>
      <c r="P154" s="142">
        <f t="shared" si="21"/>
        <v>0</v>
      </c>
      <c r="Q154" s="142">
        <v>0</v>
      </c>
      <c r="R154" s="142">
        <f t="shared" si="22"/>
        <v>0</v>
      </c>
      <c r="S154" s="142">
        <v>0</v>
      </c>
      <c r="T154" s="143">
        <f t="shared" si="23"/>
        <v>0</v>
      </c>
      <c r="AR154" s="144" t="s">
        <v>157</v>
      </c>
      <c r="AT154" s="144" t="s">
        <v>153</v>
      </c>
      <c r="AU154" s="144" t="s">
        <v>86</v>
      </c>
      <c r="AY154" s="16" t="s">
        <v>150</v>
      </c>
      <c r="BE154" s="145">
        <f t="shared" si="24"/>
        <v>0</v>
      </c>
      <c r="BF154" s="145">
        <f t="shared" si="25"/>
        <v>0</v>
      </c>
      <c r="BG154" s="145">
        <f t="shared" si="26"/>
        <v>0</v>
      </c>
      <c r="BH154" s="145">
        <f t="shared" si="27"/>
        <v>0</v>
      </c>
      <c r="BI154" s="145">
        <f t="shared" si="28"/>
        <v>0</v>
      </c>
      <c r="BJ154" s="16" t="s">
        <v>86</v>
      </c>
      <c r="BK154" s="145">
        <f t="shared" si="29"/>
        <v>0</v>
      </c>
      <c r="BL154" s="16" t="s">
        <v>157</v>
      </c>
      <c r="BM154" s="144" t="s">
        <v>373</v>
      </c>
    </row>
    <row r="155" spans="2:65" s="1" customFormat="1" ht="24.2" customHeight="1">
      <c r="B155" s="31"/>
      <c r="C155" s="132" t="s">
        <v>78</v>
      </c>
      <c r="D155" s="132" t="s">
        <v>153</v>
      </c>
      <c r="E155" s="133" t="s">
        <v>1017</v>
      </c>
      <c r="F155" s="134" t="s">
        <v>1018</v>
      </c>
      <c r="G155" s="135" t="s">
        <v>391</v>
      </c>
      <c r="H155" s="136">
        <v>40</v>
      </c>
      <c r="I155" s="137"/>
      <c r="J155" s="138">
        <f t="shared" si="20"/>
        <v>0</v>
      </c>
      <c r="K155" s="139"/>
      <c r="L155" s="31"/>
      <c r="M155" s="140" t="s">
        <v>1</v>
      </c>
      <c r="N155" s="141" t="s">
        <v>43</v>
      </c>
      <c r="P155" s="142">
        <f t="shared" si="21"/>
        <v>0</v>
      </c>
      <c r="Q155" s="142">
        <v>0</v>
      </c>
      <c r="R155" s="142">
        <f t="shared" si="22"/>
        <v>0</v>
      </c>
      <c r="S155" s="142">
        <v>0</v>
      </c>
      <c r="T155" s="143">
        <f t="shared" si="23"/>
        <v>0</v>
      </c>
      <c r="AR155" s="144" t="s">
        <v>157</v>
      </c>
      <c r="AT155" s="144" t="s">
        <v>153</v>
      </c>
      <c r="AU155" s="144" t="s">
        <v>86</v>
      </c>
      <c r="AY155" s="16" t="s">
        <v>150</v>
      </c>
      <c r="BE155" s="145">
        <f t="shared" si="24"/>
        <v>0</v>
      </c>
      <c r="BF155" s="145">
        <f t="shared" si="25"/>
        <v>0</v>
      </c>
      <c r="BG155" s="145">
        <f t="shared" si="26"/>
        <v>0</v>
      </c>
      <c r="BH155" s="145">
        <f t="shared" si="27"/>
        <v>0</v>
      </c>
      <c r="BI155" s="145">
        <f t="shared" si="28"/>
        <v>0</v>
      </c>
      <c r="BJ155" s="16" t="s">
        <v>86</v>
      </c>
      <c r="BK155" s="145">
        <f t="shared" si="29"/>
        <v>0</v>
      </c>
      <c r="BL155" s="16" t="s">
        <v>157</v>
      </c>
      <c r="BM155" s="144" t="s">
        <v>384</v>
      </c>
    </row>
    <row r="156" spans="2:65" s="1" customFormat="1" ht="16.5" customHeight="1">
      <c r="B156" s="31"/>
      <c r="C156" s="132" t="s">
        <v>78</v>
      </c>
      <c r="D156" s="132" t="s">
        <v>153</v>
      </c>
      <c r="E156" s="133" t="s">
        <v>1019</v>
      </c>
      <c r="F156" s="134" t="s">
        <v>1020</v>
      </c>
      <c r="G156" s="135" t="s">
        <v>391</v>
      </c>
      <c r="H156" s="136">
        <v>607</v>
      </c>
      <c r="I156" s="137"/>
      <c r="J156" s="138">
        <f t="shared" si="20"/>
        <v>0</v>
      </c>
      <c r="K156" s="139"/>
      <c r="L156" s="31"/>
      <c r="M156" s="140" t="s">
        <v>1</v>
      </c>
      <c r="N156" s="141" t="s">
        <v>43</v>
      </c>
      <c r="P156" s="142">
        <f t="shared" si="21"/>
        <v>0</v>
      </c>
      <c r="Q156" s="142">
        <v>0</v>
      </c>
      <c r="R156" s="142">
        <f t="shared" si="22"/>
        <v>0</v>
      </c>
      <c r="S156" s="142">
        <v>0</v>
      </c>
      <c r="T156" s="143">
        <f t="shared" si="23"/>
        <v>0</v>
      </c>
      <c r="AR156" s="144" t="s">
        <v>157</v>
      </c>
      <c r="AT156" s="144" t="s">
        <v>153</v>
      </c>
      <c r="AU156" s="144" t="s">
        <v>86</v>
      </c>
      <c r="AY156" s="16" t="s">
        <v>150</v>
      </c>
      <c r="BE156" s="145">
        <f t="shared" si="24"/>
        <v>0</v>
      </c>
      <c r="BF156" s="145">
        <f t="shared" si="25"/>
        <v>0</v>
      </c>
      <c r="BG156" s="145">
        <f t="shared" si="26"/>
        <v>0</v>
      </c>
      <c r="BH156" s="145">
        <f t="shared" si="27"/>
        <v>0</v>
      </c>
      <c r="BI156" s="145">
        <f t="shared" si="28"/>
        <v>0</v>
      </c>
      <c r="BJ156" s="16" t="s">
        <v>86</v>
      </c>
      <c r="BK156" s="145">
        <f t="shared" si="29"/>
        <v>0</v>
      </c>
      <c r="BL156" s="16" t="s">
        <v>157</v>
      </c>
      <c r="BM156" s="144" t="s">
        <v>394</v>
      </c>
    </row>
    <row r="157" spans="2:65" s="1" customFormat="1" ht="24.2" customHeight="1">
      <c r="B157" s="31"/>
      <c r="C157" s="132" t="s">
        <v>78</v>
      </c>
      <c r="D157" s="132" t="s">
        <v>153</v>
      </c>
      <c r="E157" s="133" t="s">
        <v>1021</v>
      </c>
      <c r="F157" s="134" t="s">
        <v>1022</v>
      </c>
      <c r="G157" s="135" t="s">
        <v>391</v>
      </c>
      <c r="H157" s="136">
        <v>70</v>
      </c>
      <c r="I157" s="137"/>
      <c r="J157" s="138">
        <f t="shared" si="20"/>
        <v>0</v>
      </c>
      <c r="K157" s="139"/>
      <c r="L157" s="31"/>
      <c r="M157" s="140" t="s">
        <v>1</v>
      </c>
      <c r="N157" s="141" t="s">
        <v>43</v>
      </c>
      <c r="P157" s="142">
        <f t="shared" si="21"/>
        <v>0</v>
      </c>
      <c r="Q157" s="142">
        <v>0</v>
      </c>
      <c r="R157" s="142">
        <f t="shared" si="22"/>
        <v>0</v>
      </c>
      <c r="S157" s="142">
        <v>0</v>
      </c>
      <c r="T157" s="143">
        <f t="shared" si="23"/>
        <v>0</v>
      </c>
      <c r="AR157" s="144" t="s">
        <v>157</v>
      </c>
      <c r="AT157" s="144" t="s">
        <v>153</v>
      </c>
      <c r="AU157" s="144" t="s">
        <v>86</v>
      </c>
      <c r="AY157" s="16" t="s">
        <v>150</v>
      </c>
      <c r="BE157" s="145">
        <f t="shared" si="24"/>
        <v>0</v>
      </c>
      <c r="BF157" s="145">
        <f t="shared" si="25"/>
        <v>0</v>
      </c>
      <c r="BG157" s="145">
        <f t="shared" si="26"/>
        <v>0</v>
      </c>
      <c r="BH157" s="145">
        <f t="shared" si="27"/>
        <v>0</v>
      </c>
      <c r="BI157" s="145">
        <f t="shared" si="28"/>
        <v>0</v>
      </c>
      <c r="BJ157" s="16" t="s">
        <v>86</v>
      </c>
      <c r="BK157" s="145">
        <f t="shared" si="29"/>
        <v>0</v>
      </c>
      <c r="BL157" s="16" t="s">
        <v>157</v>
      </c>
      <c r="BM157" s="144" t="s">
        <v>404</v>
      </c>
    </row>
    <row r="158" spans="2:65" s="1" customFormat="1" ht="16.5" customHeight="1">
      <c r="B158" s="31"/>
      <c r="C158" s="132" t="s">
        <v>78</v>
      </c>
      <c r="D158" s="132" t="s">
        <v>153</v>
      </c>
      <c r="E158" s="133" t="s">
        <v>1023</v>
      </c>
      <c r="F158" s="134" t="s">
        <v>1024</v>
      </c>
      <c r="G158" s="135" t="s">
        <v>391</v>
      </c>
      <c r="H158" s="136">
        <v>70</v>
      </c>
      <c r="I158" s="137"/>
      <c r="J158" s="138">
        <f t="shared" si="20"/>
        <v>0</v>
      </c>
      <c r="K158" s="139"/>
      <c r="L158" s="31"/>
      <c r="M158" s="140" t="s">
        <v>1</v>
      </c>
      <c r="N158" s="141" t="s">
        <v>43</v>
      </c>
      <c r="P158" s="142">
        <f t="shared" si="21"/>
        <v>0</v>
      </c>
      <c r="Q158" s="142">
        <v>0</v>
      </c>
      <c r="R158" s="142">
        <f t="shared" si="22"/>
        <v>0</v>
      </c>
      <c r="S158" s="142">
        <v>0</v>
      </c>
      <c r="T158" s="143">
        <f t="shared" si="23"/>
        <v>0</v>
      </c>
      <c r="AR158" s="144" t="s">
        <v>157</v>
      </c>
      <c r="AT158" s="144" t="s">
        <v>153</v>
      </c>
      <c r="AU158" s="144" t="s">
        <v>86</v>
      </c>
      <c r="AY158" s="16" t="s">
        <v>150</v>
      </c>
      <c r="BE158" s="145">
        <f t="shared" si="24"/>
        <v>0</v>
      </c>
      <c r="BF158" s="145">
        <f t="shared" si="25"/>
        <v>0</v>
      </c>
      <c r="BG158" s="145">
        <f t="shared" si="26"/>
        <v>0</v>
      </c>
      <c r="BH158" s="145">
        <f t="shared" si="27"/>
        <v>0</v>
      </c>
      <c r="BI158" s="145">
        <f t="shared" si="28"/>
        <v>0</v>
      </c>
      <c r="BJ158" s="16" t="s">
        <v>86</v>
      </c>
      <c r="BK158" s="145">
        <f t="shared" si="29"/>
        <v>0</v>
      </c>
      <c r="BL158" s="16" t="s">
        <v>157</v>
      </c>
      <c r="BM158" s="144" t="s">
        <v>412</v>
      </c>
    </row>
    <row r="159" spans="2:65" s="1" customFormat="1" ht="24.2" customHeight="1">
      <c r="B159" s="31"/>
      <c r="C159" s="132" t="s">
        <v>78</v>
      </c>
      <c r="D159" s="132" t="s">
        <v>153</v>
      </c>
      <c r="E159" s="133" t="s">
        <v>1025</v>
      </c>
      <c r="F159" s="134" t="s">
        <v>1026</v>
      </c>
      <c r="G159" s="135" t="s">
        <v>391</v>
      </c>
      <c r="H159" s="136">
        <v>50</v>
      </c>
      <c r="I159" s="137"/>
      <c r="J159" s="138">
        <f t="shared" si="20"/>
        <v>0</v>
      </c>
      <c r="K159" s="139"/>
      <c r="L159" s="31"/>
      <c r="M159" s="140" t="s">
        <v>1</v>
      </c>
      <c r="N159" s="141" t="s">
        <v>43</v>
      </c>
      <c r="P159" s="142">
        <f t="shared" si="21"/>
        <v>0</v>
      </c>
      <c r="Q159" s="142">
        <v>0</v>
      </c>
      <c r="R159" s="142">
        <f t="shared" si="22"/>
        <v>0</v>
      </c>
      <c r="S159" s="142">
        <v>0</v>
      </c>
      <c r="T159" s="143">
        <f t="shared" si="23"/>
        <v>0</v>
      </c>
      <c r="AR159" s="144" t="s">
        <v>157</v>
      </c>
      <c r="AT159" s="144" t="s">
        <v>153</v>
      </c>
      <c r="AU159" s="144" t="s">
        <v>86</v>
      </c>
      <c r="AY159" s="16" t="s">
        <v>150</v>
      </c>
      <c r="BE159" s="145">
        <f t="shared" si="24"/>
        <v>0</v>
      </c>
      <c r="BF159" s="145">
        <f t="shared" si="25"/>
        <v>0</v>
      </c>
      <c r="BG159" s="145">
        <f t="shared" si="26"/>
        <v>0</v>
      </c>
      <c r="BH159" s="145">
        <f t="shared" si="27"/>
        <v>0</v>
      </c>
      <c r="BI159" s="145">
        <f t="shared" si="28"/>
        <v>0</v>
      </c>
      <c r="BJ159" s="16" t="s">
        <v>86</v>
      </c>
      <c r="BK159" s="145">
        <f t="shared" si="29"/>
        <v>0</v>
      </c>
      <c r="BL159" s="16" t="s">
        <v>157</v>
      </c>
      <c r="BM159" s="144" t="s">
        <v>420</v>
      </c>
    </row>
    <row r="160" spans="2:65" s="1" customFormat="1" ht="16.5" customHeight="1">
      <c r="B160" s="31"/>
      <c r="C160" s="132" t="s">
        <v>78</v>
      </c>
      <c r="D160" s="132" t="s">
        <v>153</v>
      </c>
      <c r="E160" s="133" t="s">
        <v>1027</v>
      </c>
      <c r="F160" s="134" t="s">
        <v>1028</v>
      </c>
      <c r="G160" s="135" t="s">
        <v>391</v>
      </c>
      <c r="H160" s="136">
        <v>60</v>
      </c>
      <c r="I160" s="137"/>
      <c r="J160" s="138">
        <f t="shared" si="20"/>
        <v>0</v>
      </c>
      <c r="K160" s="139"/>
      <c r="L160" s="31"/>
      <c r="M160" s="140" t="s">
        <v>1</v>
      </c>
      <c r="N160" s="141" t="s">
        <v>43</v>
      </c>
      <c r="P160" s="142">
        <f t="shared" si="21"/>
        <v>0</v>
      </c>
      <c r="Q160" s="142">
        <v>0</v>
      </c>
      <c r="R160" s="142">
        <f t="shared" si="22"/>
        <v>0</v>
      </c>
      <c r="S160" s="142">
        <v>0</v>
      </c>
      <c r="T160" s="143">
        <f t="shared" si="23"/>
        <v>0</v>
      </c>
      <c r="AR160" s="144" t="s">
        <v>157</v>
      </c>
      <c r="AT160" s="144" t="s">
        <v>153</v>
      </c>
      <c r="AU160" s="144" t="s">
        <v>86</v>
      </c>
      <c r="AY160" s="16" t="s">
        <v>150</v>
      </c>
      <c r="BE160" s="145">
        <f t="shared" si="24"/>
        <v>0</v>
      </c>
      <c r="BF160" s="145">
        <f t="shared" si="25"/>
        <v>0</v>
      </c>
      <c r="BG160" s="145">
        <f t="shared" si="26"/>
        <v>0</v>
      </c>
      <c r="BH160" s="145">
        <f t="shared" si="27"/>
        <v>0</v>
      </c>
      <c r="BI160" s="145">
        <f t="shared" si="28"/>
        <v>0</v>
      </c>
      <c r="BJ160" s="16" t="s">
        <v>86</v>
      </c>
      <c r="BK160" s="145">
        <f t="shared" si="29"/>
        <v>0</v>
      </c>
      <c r="BL160" s="16" t="s">
        <v>157</v>
      </c>
      <c r="BM160" s="144" t="s">
        <v>431</v>
      </c>
    </row>
    <row r="161" spans="2:65" s="1" customFormat="1" ht="24.2" customHeight="1">
      <c r="B161" s="31"/>
      <c r="C161" s="132" t="s">
        <v>78</v>
      </c>
      <c r="D161" s="132" t="s">
        <v>153</v>
      </c>
      <c r="E161" s="133" t="s">
        <v>1029</v>
      </c>
      <c r="F161" s="134" t="s">
        <v>1030</v>
      </c>
      <c r="G161" s="135" t="s">
        <v>391</v>
      </c>
      <c r="H161" s="136">
        <v>50</v>
      </c>
      <c r="I161" s="137"/>
      <c r="J161" s="138">
        <f t="shared" si="20"/>
        <v>0</v>
      </c>
      <c r="K161" s="139"/>
      <c r="L161" s="31"/>
      <c r="M161" s="140" t="s">
        <v>1</v>
      </c>
      <c r="N161" s="141" t="s">
        <v>43</v>
      </c>
      <c r="P161" s="142">
        <f t="shared" si="21"/>
        <v>0</v>
      </c>
      <c r="Q161" s="142">
        <v>0</v>
      </c>
      <c r="R161" s="142">
        <f t="shared" si="22"/>
        <v>0</v>
      </c>
      <c r="S161" s="142">
        <v>0</v>
      </c>
      <c r="T161" s="143">
        <f t="shared" si="23"/>
        <v>0</v>
      </c>
      <c r="AR161" s="144" t="s">
        <v>157</v>
      </c>
      <c r="AT161" s="144" t="s">
        <v>153</v>
      </c>
      <c r="AU161" s="144" t="s">
        <v>86</v>
      </c>
      <c r="AY161" s="16" t="s">
        <v>150</v>
      </c>
      <c r="BE161" s="145">
        <f t="shared" si="24"/>
        <v>0</v>
      </c>
      <c r="BF161" s="145">
        <f t="shared" si="25"/>
        <v>0</v>
      </c>
      <c r="BG161" s="145">
        <f t="shared" si="26"/>
        <v>0</v>
      </c>
      <c r="BH161" s="145">
        <f t="shared" si="27"/>
        <v>0</v>
      </c>
      <c r="BI161" s="145">
        <f t="shared" si="28"/>
        <v>0</v>
      </c>
      <c r="BJ161" s="16" t="s">
        <v>86</v>
      </c>
      <c r="BK161" s="145">
        <f t="shared" si="29"/>
        <v>0</v>
      </c>
      <c r="BL161" s="16" t="s">
        <v>157</v>
      </c>
      <c r="BM161" s="144" t="s">
        <v>439</v>
      </c>
    </row>
    <row r="162" spans="2:65" s="11" customFormat="1" ht="25.9" customHeight="1">
      <c r="B162" s="120"/>
      <c r="D162" s="121" t="s">
        <v>77</v>
      </c>
      <c r="E162" s="122" t="s">
        <v>638</v>
      </c>
      <c r="F162" s="122" t="s">
        <v>1031</v>
      </c>
      <c r="I162" s="123"/>
      <c r="J162" s="124">
        <f>BK162</f>
        <v>0</v>
      </c>
      <c r="L162" s="120"/>
      <c r="M162" s="125"/>
      <c r="P162" s="126">
        <f>SUM(P163:P165)</f>
        <v>0</v>
      </c>
      <c r="R162" s="126">
        <f>SUM(R163:R165)</f>
        <v>0</v>
      </c>
      <c r="T162" s="127">
        <f>SUM(T163:T165)</f>
        <v>0</v>
      </c>
      <c r="AR162" s="121" t="s">
        <v>86</v>
      </c>
      <c r="AT162" s="128" t="s">
        <v>77</v>
      </c>
      <c r="AU162" s="128" t="s">
        <v>78</v>
      </c>
      <c r="AY162" s="121" t="s">
        <v>150</v>
      </c>
      <c r="BK162" s="129">
        <f>SUM(BK163:BK165)</f>
        <v>0</v>
      </c>
    </row>
    <row r="163" spans="2:65" s="1" customFormat="1" ht="16.5" customHeight="1">
      <c r="B163" s="31"/>
      <c r="C163" s="132" t="s">
        <v>78</v>
      </c>
      <c r="D163" s="132" t="s">
        <v>153</v>
      </c>
      <c r="E163" s="133" t="s">
        <v>1032</v>
      </c>
      <c r="F163" s="134" t="s">
        <v>1033</v>
      </c>
      <c r="G163" s="135" t="s">
        <v>543</v>
      </c>
      <c r="H163" s="136">
        <v>12</v>
      </c>
      <c r="I163" s="137"/>
      <c r="J163" s="138">
        <f>ROUND(I163*H163,2)</f>
        <v>0</v>
      </c>
      <c r="K163" s="139"/>
      <c r="L163" s="31"/>
      <c r="M163" s="140" t="s">
        <v>1</v>
      </c>
      <c r="N163" s="141" t="s">
        <v>43</v>
      </c>
      <c r="P163" s="142">
        <f>O163*H163</f>
        <v>0</v>
      </c>
      <c r="Q163" s="142">
        <v>0</v>
      </c>
      <c r="R163" s="142">
        <f>Q163*H163</f>
        <v>0</v>
      </c>
      <c r="S163" s="142">
        <v>0</v>
      </c>
      <c r="T163" s="143">
        <f>S163*H163</f>
        <v>0</v>
      </c>
      <c r="AR163" s="144" t="s">
        <v>157</v>
      </c>
      <c r="AT163" s="144" t="s">
        <v>153</v>
      </c>
      <c r="AU163" s="144" t="s">
        <v>86</v>
      </c>
      <c r="AY163" s="16" t="s">
        <v>150</v>
      </c>
      <c r="BE163" s="145">
        <f>IF(N163="základní",J163,0)</f>
        <v>0</v>
      </c>
      <c r="BF163" s="145">
        <f>IF(N163="snížená",J163,0)</f>
        <v>0</v>
      </c>
      <c r="BG163" s="145">
        <f>IF(N163="zákl. přenesená",J163,0)</f>
        <v>0</v>
      </c>
      <c r="BH163" s="145">
        <f>IF(N163="sníž. přenesená",J163,0)</f>
        <v>0</v>
      </c>
      <c r="BI163" s="145">
        <f>IF(N163="nulová",J163,0)</f>
        <v>0</v>
      </c>
      <c r="BJ163" s="16" t="s">
        <v>86</v>
      </c>
      <c r="BK163" s="145">
        <f>ROUND(I163*H163,2)</f>
        <v>0</v>
      </c>
      <c r="BL163" s="16" t="s">
        <v>157</v>
      </c>
      <c r="BM163" s="144" t="s">
        <v>448</v>
      </c>
    </row>
    <row r="164" spans="2:65" s="1" customFormat="1" ht="16.5" customHeight="1">
      <c r="B164" s="31"/>
      <c r="C164" s="132" t="s">
        <v>78</v>
      </c>
      <c r="D164" s="132" t="s">
        <v>153</v>
      </c>
      <c r="E164" s="133" t="s">
        <v>1034</v>
      </c>
      <c r="F164" s="134" t="s">
        <v>1035</v>
      </c>
      <c r="G164" s="135" t="s">
        <v>543</v>
      </c>
      <c r="H164" s="136">
        <v>12</v>
      </c>
      <c r="I164" s="137"/>
      <c r="J164" s="138">
        <f>ROUND(I164*H164,2)</f>
        <v>0</v>
      </c>
      <c r="K164" s="139"/>
      <c r="L164" s="31"/>
      <c r="M164" s="140" t="s">
        <v>1</v>
      </c>
      <c r="N164" s="141" t="s">
        <v>43</v>
      </c>
      <c r="P164" s="142">
        <f>O164*H164</f>
        <v>0</v>
      </c>
      <c r="Q164" s="142">
        <v>0</v>
      </c>
      <c r="R164" s="142">
        <f>Q164*H164</f>
        <v>0</v>
      </c>
      <c r="S164" s="142">
        <v>0</v>
      </c>
      <c r="T164" s="143">
        <f>S164*H164</f>
        <v>0</v>
      </c>
      <c r="AR164" s="144" t="s">
        <v>157</v>
      </c>
      <c r="AT164" s="144" t="s">
        <v>153</v>
      </c>
      <c r="AU164" s="144" t="s">
        <v>86</v>
      </c>
      <c r="AY164" s="16" t="s">
        <v>150</v>
      </c>
      <c r="BE164" s="145">
        <f>IF(N164="základní",J164,0)</f>
        <v>0</v>
      </c>
      <c r="BF164" s="145">
        <f>IF(N164="snížená",J164,0)</f>
        <v>0</v>
      </c>
      <c r="BG164" s="145">
        <f>IF(N164="zákl. přenesená",J164,0)</f>
        <v>0</v>
      </c>
      <c r="BH164" s="145">
        <f>IF(N164="sníž. přenesená",J164,0)</f>
        <v>0</v>
      </c>
      <c r="BI164" s="145">
        <f>IF(N164="nulová",J164,0)</f>
        <v>0</v>
      </c>
      <c r="BJ164" s="16" t="s">
        <v>86</v>
      </c>
      <c r="BK164" s="145">
        <f>ROUND(I164*H164,2)</f>
        <v>0</v>
      </c>
      <c r="BL164" s="16" t="s">
        <v>157</v>
      </c>
      <c r="BM164" s="144" t="s">
        <v>458</v>
      </c>
    </row>
    <row r="165" spans="2:65" s="1" customFormat="1" ht="16.5" customHeight="1">
      <c r="B165" s="31"/>
      <c r="C165" s="132" t="s">
        <v>78</v>
      </c>
      <c r="D165" s="132" t="s">
        <v>153</v>
      </c>
      <c r="E165" s="133" t="s">
        <v>1036</v>
      </c>
      <c r="F165" s="134" t="s">
        <v>1037</v>
      </c>
      <c r="G165" s="135" t="s">
        <v>543</v>
      </c>
      <c r="H165" s="136">
        <v>12</v>
      </c>
      <c r="I165" s="137"/>
      <c r="J165" s="138">
        <f>ROUND(I165*H165,2)</f>
        <v>0</v>
      </c>
      <c r="K165" s="139"/>
      <c r="L165" s="31"/>
      <c r="M165" s="140" t="s">
        <v>1</v>
      </c>
      <c r="N165" s="141" t="s">
        <v>43</v>
      </c>
      <c r="P165" s="142">
        <f>O165*H165</f>
        <v>0</v>
      </c>
      <c r="Q165" s="142">
        <v>0</v>
      </c>
      <c r="R165" s="142">
        <f>Q165*H165</f>
        <v>0</v>
      </c>
      <c r="S165" s="142">
        <v>0</v>
      </c>
      <c r="T165" s="143">
        <f>S165*H165</f>
        <v>0</v>
      </c>
      <c r="AR165" s="144" t="s">
        <v>157</v>
      </c>
      <c r="AT165" s="144" t="s">
        <v>153</v>
      </c>
      <c r="AU165" s="144" t="s">
        <v>86</v>
      </c>
      <c r="AY165" s="16" t="s">
        <v>150</v>
      </c>
      <c r="BE165" s="145">
        <f>IF(N165="základní",J165,0)</f>
        <v>0</v>
      </c>
      <c r="BF165" s="145">
        <f>IF(N165="snížená",J165,0)</f>
        <v>0</v>
      </c>
      <c r="BG165" s="145">
        <f>IF(N165="zákl. přenesená",J165,0)</f>
        <v>0</v>
      </c>
      <c r="BH165" s="145">
        <f>IF(N165="sníž. přenesená",J165,0)</f>
        <v>0</v>
      </c>
      <c r="BI165" s="145">
        <f>IF(N165="nulová",J165,0)</f>
        <v>0</v>
      </c>
      <c r="BJ165" s="16" t="s">
        <v>86</v>
      </c>
      <c r="BK165" s="145">
        <f>ROUND(I165*H165,2)</f>
        <v>0</v>
      </c>
      <c r="BL165" s="16" t="s">
        <v>157</v>
      </c>
      <c r="BM165" s="144" t="s">
        <v>469</v>
      </c>
    </row>
    <row r="166" spans="2:65" s="11" customFormat="1" ht="25.9" customHeight="1">
      <c r="B166" s="120"/>
      <c r="D166" s="121" t="s">
        <v>77</v>
      </c>
      <c r="E166" s="122" t="s">
        <v>646</v>
      </c>
      <c r="F166" s="122" t="s">
        <v>1038</v>
      </c>
      <c r="I166" s="123"/>
      <c r="J166" s="124">
        <f>BK166</f>
        <v>0</v>
      </c>
      <c r="L166" s="120"/>
      <c r="M166" s="125"/>
      <c r="P166" s="126">
        <f>SUM(P167:P187)</f>
        <v>0</v>
      </c>
      <c r="R166" s="126">
        <f>SUM(R167:R187)</f>
        <v>0</v>
      </c>
      <c r="T166" s="127">
        <f>SUM(T167:T187)</f>
        <v>0</v>
      </c>
      <c r="AR166" s="121" t="s">
        <v>86</v>
      </c>
      <c r="AT166" s="128" t="s">
        <v>77</v>
      </c>
      <c r="AU166" s="128" t="s">
        <v>78</v>
      </c>
      <c r="AY166" s="121" t="s">
        <v>150</v>
      </c>
      <c r="BK166" s="129">
        <f>SUM(BK167:BK187)</f>
        <v>0</v>
      </c>
    </row>
    <row r="167" spans="2:65" s="1" customFormat="1" ht="24.2" customHeight="1">
      <c r="B167" s="31"/>
      <c r="C167" s="132" t="s">
        <v>78</v>
      </c>
      <c r="D167" s="132" t="s">
        <v>153</v>
      </c>
      <c r="E167" s="133" t="s">
        <v>1039</v>
      </c>
      <c r="F167" s="134" t="s">
        <v>1040</v>
      </c>
      <c r="G167" s="135" t="s">
        <v>543</v>
      </c>
      <c r="H167" s="136">
        <v>40</v>
      </c>
      <c r="I167" s="137"/>
      <c r="J167" s="138">
        <f t="shared" ref="J167:J187" si="30">ROUND(I167*H167,2)</f>
        <v>0</v>
      </c>
      <c r="K167" s="139"/>
      <c r="L167" s="31"/>
      <c r="M167" s="140" t="s">
        <v>1</v>
      </c>
      <c r="N167" s="141" t="s">
        <v>43</v>
      </c>
      <c r="P167" s="142">
        <f t="shared" ref="P167:P187" si="31">O167*H167</f>
        <v>0</v>
      </c>
      <c r="Q167" s="142">
        <v>0</v>
      </c>
      <c r="R167" s="142">
        <f t="shared" ref="R167:R187" si="32">Q167*H167</f>
        <v>0</v>
      </c>
      <c r="S167" s="142">
        <v>0</v>
      </c>
      <c r="T167" s="143">
        <f t="shared" ref="T167:T187" si="33">S167*H167</f>
        <v>0</v>
      </c>
      <c r="AR167" s="144" t="s">
        <v>157</v>
      </c>
      <c r="AT167" s="144" t="s">
        <v>153</v>
      </c>
      <c r="AU167" s="144" t="s">
        <v>86</v>
      </c>
      <c r="AY167" s="16" t="s">
        <v>150</v>
      </c>
      <c r="BE167" s="145">
        <f t="shared" ref="BE167:BE187" si="34">IF(N167="základní",J167,0)</f>
        <v>0</v>
      </c>
      <c r="BF167" s="145">
        <f t="shared" ref="BF167:BF187" si="35">IF(N167="snížená",J167,0)</f>
        <v>0</v>
      </c>
      <c r="BG167" s="145">
        <f t="shared" ref="BG167:BG187" si="36">IF(N167="zákl. přenesená",J167,0)</f>
        <v>0</v>
      </c>
      <c r="BH167" s="145">
        <f t="shared" ref="BH167:BH187" si="37">IF(N167="sníž. přenesená",J167,0)</f>
        <v>0</v>
      </c>
      <c r="BI167" s="145">
        <f t="shared" ref="BI167:BI187" si="38">IF(N167="nulová",J167,0)</f>
        <v>0</v>
      </c>
      <c r="BJ167" s="16" t="s">
        <v>86</v>
      </c>
      <c r="BK167" s="145">
        <f t="shared" ref="BK167:BK187" si="39">ROUND(I167*H167,2)</f>
        <v>0</v>
      </c>
      <c r="BL167" s="16" t="s">
        <v>157</v>
      </c>
      <c r="BM167" s="144" t="s">
        <v>477</v>
      </c>
    </row>
    <row r="168" spans="2:65" s="1" customFormat="1" ht="16.5" customHeight="1">
      <c r="B168" s="31"/>
      <c r="C168" s="132" t="s">
        <v>78</v>
      </c>
      <c r="D168" s="132" t="s">
        <v>153</v>
      </c>
      <c r="E168" s="133" t="s">
        <v>1041</v>
      </c>
      <c r="F168" s="134" t="s">
        <v>1042</v>
      </c>
      <c r="G168" s="135" t="s">
        <v>543</v>
      </c>
      <c r="H168" s="136">
        <v>40</v>
      </c>
      <c r="I168" s="137"/>
      <c r="J168" s="138">
        <f t="shared" si="30"/>
        <v>0</v>
      </c>
      <c r="K168" s="139"/>
      <c r="L168" s="31"/>
      <c r="M168" s="140" t="s">
        <v>1</v>
      </c>
      <c r="N168" s="141" t="s">
        <v>43</v>
      </c>
      <c r="P168" s="142">
        <f t="shared" si="31"/>
        <v>0</v>
      </c>
      <c r="Q168" s="142">
        <v>0</v>
      </c>
      <c r="R168" s="142">
        <f t="shared" si="32"/>
        <v>0</v>
      </c>
      <c r="S168" s="142">
        <v>0</v>
      </c>
      <c r="T168" s="143">
        <f t="shared" si="33"/>
        <v>0</v>
      </c>
      <c r="AR168" s="144" t="s">
        <v>157</v>
      </c>
      <c r="AT168" s="144" t="s">
        <v>153</v>
      </c>
      <c r="AU168" s="144" t="s">
        <v>86</v>
      </c>
      <c r="AY168" s="16" t="s">
        <v>150</v>
      </c>
      <c r="BE168" s="145">
        <f t="shared" si="34"/>
        <v>0</v>
      </c>
      <c r="BF168" s="145">
        <f t="shared" si="35"/>
        <v>0</v>
      </c>
      <c r="BG168" s="145">
        <f t="shared" si="36"/>
        <v>0</v>
      </c>
      <c r="BH168" s="145">
        <f t="shared" si="37"/>
        <v>0</v>
      </c>
      <c r="BI168" s="145">
        <f t="shared" si="38"/>
        <v>0</v>
      </c>
      <c r="BJ168" s="16" t="s">
        <v>86</v>
      </c>
      <c r="BK168" s="145">
        <f t="shared" si="39"/>
        <v>0</v>
      </c>
      <c r="BL168" s="16" t="s">
        <v>157</v>
      </c>
      <c r="BM168" s="144" t="s">
        <v>490</v>
      </c>
    </row>
    <row r="169" spans="2:65" s="1" customFormat="1" ht="24.2" customHeight="1">
      <c r="B169" s="31"/>
      <c r="C169" s="132" t="s">
        <v>78</v>
      </c>
      <c r="D169" s="132" t="s">
        <v>153</v>
      </c>
      <c r="E169" s="133" t="s">
        <v>1043</v>
      </c>
      <c r="F169" s="134" t="s">
        <v>1044</v>
      </c>
      <c r="G169" s="135" t="s">
        <v>543</v>
      </c>
      <c r="H169" s="136">
        <v>36</v>
      </c>
      <c r="I169" s="137"/>
      <c r="J169" s="138">
        <f t="shared" si="30"/>
        <v>0</v>
      </c>
      <c r="K169" s="139"/>
      <c r="L169" s="31"/>
      <c r="M169" s="140" t="s">
        <v>1</v>
      </c>
      <c r="N169" s="141" t="s">
        <v>43</v>
      </c>
      <c r="P169" s="142">
        <f t="shared" si="31"/>
        <v>0</v>
      </c>
      <c r="Q169" s="142">
        <v>0</v>
      </c>
      <c r="R169" s="142">
        <f t="shared" si="32"/>
        <v>0</v>
      </c>
      <c r="S169" s="142">
        <v>0</v>
      </c>
      <c r="T169" s="143">
        <f t="shared" si="33"/>
        <v>0</v>
      </c>
      <c r="AR169" s="144" t="s">
        <v>157</v>
      </c>
      <c r="AT169" s="144" t="s">
        <v>153</v>
      </c>
      <c r="AU169" s="144" t="s">
        <v>86</v>
      </c>
      <c r="AY169" s="16" t="s">
        <v>150</v>
      </c>
      <c r="BE169" s="145">
        <f t="shared" si="34"/>
        <v>0</v>
      </c>
      <c r="BF169" s="145">
        <f t="shared" si="35"/>
        <v>0</v>
      </c>
      <c r="BG169" s="145">
        <f t="shared" si="36"/>
        <v>0</v>
      </c>
      <c r="BH169" s="145">
        <f t="shared" si="37"/>
        <v>0</v>
      </c>
      <c r="BI169" s="145">
        <f t="shared" si="38"/>
        <v>0</v>
      </c>
      <c r="BJ169" s="16" t="s">
        <v>86</v>
      </c>
      <c r="BK169" s="145">
        <f t="shared" si="39"/>
        <v>0</v>
      </c>
      <c r="BL169" s="16" t="s">
        <v>157</v>
      </c>
      <c r="BM169" s="144" t="s">
        <v>502</v>
      </c>
    </row>
    <row r="170" spans="2:65" s="1" customFormat="1" ht="24.2" customHeight="1">
      <c r="B170" s="31"/>
      <c r="C170" s="132" t="s">
        <v>78</v>
      </c>
      <c r="D170" s="132" t="s">
        <v>153</v>
      </c>
      <c r="E170" s="133" t="s">
        <v>1045</v>
      </c>
      <c r="F170" s="134" t="s">
        <v>1046</v>
      </c>
      <c r="G170" s="135" t="s">
        <v>543</v>
      </c>
      <c r="H170" s="136">
        <v>25</v>
      </c>
      <c r="I170" s="137"/>
      <c r="J170" s="138">
        <f t="shared" si="30"/>
        <v>0</v>
      </c>
      <c r="K170" s="139"/>
      <c r="L170" s="31"/>
      <c r="M170" s="140" t="s">
        <v>1</v>
      </c>
      <c r="N170" s="141" t="s">
        <v>43</v>
      </c>
      <c r="P170" s="142">
        <f t="shared" si="31"/>
        <v>0</v>
      </c>
      <c r="Q170" s="142">
        <v>0</v>
      </c>
      <c r="R170" s="142">
        <f t="shared" si="32"/>
        <v>0</v>
      </c>
      <c r="S170" s="142">
        <v>0</v>
      </c>
      <c r="T170" s="143">
        <f t="shared" si="33"/>
        <v>0</v>
      </c>
      <c r="AR170" s="144" t="s">
        <v>157</v>
      </c>
      <c r="AT170" s="144" t="s">
        <v>153</v>
      </c>
      <c r="AU170" s="144" t="s">
        <v>86</v>
      </c>
      <c r="AY170" s="16" t="s">
        <v>150</v>
      </c>
      <c r="BE170" s="145">
        <f t="shared" si="34"/>
        <v>0</v>
      </c>
      <c r="BF170" s="145">
        <f t="shared" si="35"/>
        <v>0</v>
      </c>
      <c r="BG170" s="145">
        <f t="shared" si="36"/>
        <v>0</v>
      </c>
      <c r="BH170" s="145">
        <f t="shared" si="37"/>
        <v>0</v>
      </c>
      <c r="BI170" s="145">
        <f t="shared" si="38"/>
        <v>0</v>
      </c>
      <c r="BJ170" s="16" t="s">
        <v>86</v>
      </c>
      <c r="BK170" s="145">
        <f t="shared" si="39"/>
        <v>0</v>
      </c>
      <c r="BL170" s="16" t="s">
        <v>157</v>
      </c>
      <c r="BM170" s="144" t="s">
        <v>514</v>
      </c>
    </row>
    <row r="171" spans="2:65" s="1" customFormat="1" ht="24.2" customHeight="1">
      <c r="B171" s="31"/>
      <c r="C171" s="132" t="s">
        <v>78</v>
      </c>
      <c r="D171" s="132" t="s">
        <v>153</v>
      </c>
      <c r="E171" s="133" t="s">
        <v>1047</v>
      </c>
      <c r="F171" s="134" t="s">
        <v>1048</v>
      </c>
      <c r="G171" s="135" t="s">
        <v>543</v>
      </c>
      <c r="H171" s="136">
        <v>1</v>
      </c>
      <c r="I171" s="137"/>
      <c r="J171" s="138">
        <f t="shared" si="30"/>
        <v>0</v>
      </c>
      <c r="K171" s="139"/>
      <c r="L171" s="31"/>
      <c r="M171" s="140" t="s">
        <v>1</v>
      </c>
      <c r="N171" s="141" t="s">
        <v>43</v>
      </c>
      <c r="P171" s="142">
        <f t="shared" si="31"/>
        <v>0</v>
      </c>
      <c r="Q171" s="142">
        <v>0</v>
      </c>
      <c r="R171" s="142">
        <f t="shared" si="32"/>
        <v>0</v>
      </c>
      <c r="S171" s="142">
        <v>0</v>
      </c>
      <c r="T171" s="143">
        <f t="shared" si="33"/>
        <v>0</v>
      </c>
      <c r="AR171" s="144" t="s">
        <v>157</v>
      </c>
      <c r="AT171" s="144" t="s">
        <v>153</v>
      </c>
      <c r="AU171" s="144" t="s">
        <v>86</v>
      </c>
      <c r="AY171" s="16" t="s">
        <v>150</v>
      </c>
      <c r="BE171" s="145">
        <f t="shared" si="34"/>
        <v>0</v>
      </c>
      <c r="BF171" s="145">
        <f t="shared" si="35"/>
        <v>0</v>
      </c>
      <c r="BG171" s="145">
        <f t="shared" si="36"/>
        <v>0</v>
      </c>
      <c r="BH171" s="145">
        <f t="shared" si="37"/>
        <v>0</v>
      </c>
      <c r="BI171" s="145">
        <f t="shared" si="38"/>
        <v>0</v>
      </c>
      <c r="BJ171" s="16" t="s">
        <v>86</v>
      </c>
      <c r="BK171" s="145">
        <f t="shared" si="39"/>
        <v>0</v>
      </c>
      <c r="BL171" s="16" t="s">
        <v>157</v>
      </c>
      <c r="BM171" s="144" t="s">
        <v>771</v>
      </c>
    </row>
    <row r="172" spans="2:65" s="1" customFormat="1" ht="24.2" customHeight="1">
      <c r="B172" s="31"/>
      <c r="C172" s="132" t="s">
        <v>78</v>
      </c>
      <c r="D172" s="132" t="s">
        <v>153</v>
      </c>
      <c r="E172" s="133" t="s">
        <v>1049</v>
      </c>
      <c r="F172" s="134" t="s">
        <v>1050</v>
      </c>
      <c r="G172" s="135" t="s">
        <v>543</v>
      </c>
      <c r="H172" s="136">
        <v>8</v>
      </c>
      <c r="I172" s="137"/>
      <c r="J172" s="138">
        <f t="shared" si="30"/>
        <v>0</v>
      </c>
      <c r="K172" s="139"/>
      <c r="L172" s="31"/>
      <c r="M172" s="140" t="s">
        <v>1</v>
      </c>
      <c r="N172" s="141" t="s">
        <v>43</v>
      </c>
      <c r="P172" s="142">
        <f t="shared" si="31"/>
        <v>0</v>
      </c>
      <c r="Q172" s="142">
        <v>0</v>
      </c>
      <c r="R172" s="142">
        <f t="shared" si="32"/>
        <v>0</v>
      </c>
      <c r="S172" s="142">
        <v>0</v>
      </c>
      <c r="T172" s="143">
        <f t="shared" si="33"/>
        <v>0</v>
      </c>
      <c r="AR172" s="144" t="s">
        <v>157</v>
      </c>
      <c r="AT172" s="144" t="s">
        <v>153</v>
      </c>
      <c r="AU172" s="144" t="s">
        <v>86</v>
      </c>
      <c r="AY172" s="16" t="s">
        <v>150</v>
      </c>
      <c r="BE172" s="145">
        <f t="shared" si="34"/>
        <v>0</v>
      </c>
      <c r="BF172" s="145">
        <f t="shared" si="35"/>
        <v>0</v>
      </c>
      <c r="BG172" s="145">
        <f t="shared" si="36"/>
        <v>0</v>
      </c>
      <c r="BH172" s="145">
        <f t="shared" si="37"/>
        <v>0</v>
      </c>
      <c r="BI172" s="145">
        <f t="shared" si="38"/>
        <v>0</v>
      </c>
      <c r="BJ172" s="16" t="s">
        <v>86</v>
      </c>
      <c r="BK172" s="145">
        <f t="shared" si="39"/>
        <v>0</v>
      </c>
      <c r="BL172" s="16" t="s">
        <v>157</v>
      </c>
      <c r="BM172" s="144" t="s">
        <v>774</v>
      </c>
    </row>
    <row r="173" spans="2:65" s="1" customFormat="1" ht="24.2" customHeight="1">
      <c r="B173" s="31"/>
      <c r="C173" s="132" t="s">
        <v>78</v>
      </c>
      <c r="D173" s="132" t="s">
        <v>153</v>
      </c>
      <c r="E173" s="133" t="s">
        <v>1051</v>
      </c>
      <c r="F173" s="134" t="s">
        <v>1052</v>
      </c>
      <c r="G173" s="135" t="s">
        <v>543</v>
      </c>
      <c r="H173" s="136">
        <v>2</v>
      </c>
      <c r="I173" s="137"/>
      <c r="J173" s="138">
        <f t="shared" si="30"/>
        <v>0</v>
      </c>
      <c r="K173" s="139"/>
      <c r="L173" s="31"/>
      <c r="M173" s="140" t="s">
        <v>1</v>
      </c>
      <c r="N173" s="141" t="s">
        <v>43</v>
      </c>
      <c r="P173" s="142">
        <f t="shared" si="31"/>
        <v>0</v>
      </c>
      <c r="Q173" s="142">
        <v>0</v>
      </c>
      <c r="R173" s="142">
        <f t="shared" si="32"/>
        <v>0</v>
      </c>
      <c r="S173" s="142">
        <v>0</v>
      </c>
      <c r="T173" s="143">
        <f t="shared" si="33"/>
        <v>0</v>
      </c>
      <c r="AR173" s="144" t="s">
        <v>157</v>
      </c>
      <c r="AT173" s="144" t="s">
        <v>153</v>
      </c>
      <c r="AU173" s="144" t="s">
        <v>86</v>
      </c>
      <c r="AY173" s="16" t="s">
        <v>150</v>
      </c>
      <c r="BE173" s="145">
        <f t="shared" si="34"/>
        <v>0</v>
      </c>
      <c r="BF173" s="145">
        <f t="shared" si="35"/>
        <v>0</v>
      </c>
      <c r="BG173" s="145">
        <f t="shared" si="36"/>
        <v>0</v>
      </c>
      <c r="BH173" s="145">
        <f t="shared" si="37"/>
        <v>0</v>
      </c>
      <c r="BI173" s="145">
        <f t="shared" si="38"/>
        <v>0</v>
      </c>
      <c r="BJ173" s="16" t="s">
        <v>86</v>
      </c>
      <c r="BK173" s="145">
        <f t="shared" si="39"/>
        <v>0</v>
      </c>
      <c r="BL173" s="16" t="s">
        <v>157</v>
      </c>
      <c r="BM173" s="144" t="s">
        <v>777</v>
      </c>
    </row>
    <row r="174" spans="2:65" s="1" customFormat="1" ht="24.2" customHeight="1">
      <c r="B174" s="31"/>
      <c r="C174" s="132" t="s">
        <v>78</v>
      </c>
      <c r="D174" s="132" t="s">
        <v>153</v>
      </c>
      <c r="E174" s="133" t="s">
        <v>1053</v>
      </c>
      <c r="F174" s="134" t="s">
        <v>1054</v>
      </c>
      <c r="G174" s="135" t="s">
        <v>543</v>
      </c>
      <c r="H174" s="136">
        <v>1</v>
      </c>
      <c r="I174" s="137"/>
      <c r="J174" s="138">
        <f t="shared" si="30"/>
        <v>0</v>
      </c>
      <c r="K174" s="139"/>
      <c r="L174" s="31"/>
      <c r="M174" s="140" t="s">
        <v>1</v>
      </c>
      <c r="N174" s="141" t="s">
        <v>43</v>
      </c>
      <c r="P174" s="142">
        <f t="shared" si="31"/>
        <v>0</v>
      </c>
      <c r="Q174" s="142">
        <v>0</v>
      </c>
      <c r="R174" s="142">
        <f t="shared" si="32"/>
        <v>0</v>
      </c>
      <c r="S174" s="142">
        <v>0</v>
      </c>
      <c r="T174" s="143">
        <f t="shared" si="33"/>
        <v>0</v>
      </c>
      <c r="AR174" s="144" t="s">
        <v>157</v>
      </c>
      <c r="AT174" s="144" t="s">
        <v>153</v>
      </c>
      <c r="AU174" s="144" t="s">
        <v>86</v>
      </c>
      <c r="AY174" s="16" t="s">
        <v>150</v>
      </c>
      <c r="BE174" s="145">
        <f t="shared" si="34"/>
        <v>0</v>
      </c>
      <c r="BF174" s="145">
        <f t="shared" si="35"/>
        <v>0</v>
      </c>
      <c r="BG174" s="145">
        <f t="shared" si="36"/>
        <v>0</v>
      </c>
      <c r="BH174" s="145">
        <f t="shared" si="37"/>
        <v>0</v>
      </c>
      <c r="BI174" s="145">
        <f t="shared" si="38"/>
        <v>0</v>
      </c>
      <c r="BJ174" s="16" t="s">
        <v>86</v>
      </c>
      <c r="BK174" s="145">
        <f t="shared" si="39"/>
        <v>0</v>
      </c>
      <c r="BL174" s="16" t="s">
        <v>157</v>
      </c>
      <c r="BM174" s="144" t="s">
        <v>909</v>
      </c>
    </row>
    <row r="175" spans="2:65" s="1" customFormat="1" ht="24.2" customHeight="1">
      <c r="B175" s="31"/>
      <c r="C175" s="132" t="s">
        <v>78</v>
      </c>
      <c r="D175" s="132" t="s">
        <v>153</v>
      </c>
      <c r="E175" s="133" t="s">
        <v>1055</v>
      </c>
      <c r="F175" s="134" t="s">
        <v>1056</v>
      </c>
      <c r="G175" s="135" t="s">
        <v>543</v>
      </c>
      <c r="H175" s="136">
        <v>9</v>
      </c>
      <c r="I175" s="137"/>
      <c r="J175" s="138">
        <f t="shared" si="30"/>
        <v>0</v>
      </c>
      <c r="K175" s="139"/>
      <c r="L175" s="31"/>
      <c r="M175" s="140" t="s">
        <v>1</v>
      </c>
      <c r="N175" s="141" t="s">
        <v>43</v>
      </c>
      <c r="P175" s="142">
        <f t="shared" si="31"/>
        <v>0</v>
      </c>
      <c r="Q175" s="142">
        <v>0</v>
      </c>
      <c r="R175" s="142">
        <f t="shared" si="32"/>
        <v>0</v>
      </c>
      <c r="S175" s="142">
        <v>0</v>
      </c>
      <c r="T175" s="143">
        <f t="shared" si="33"/>
        <v>0</v>
      </c>
      <c r="AR175" s="144" t="s">
        <v>157</v>
      </c>
      <c r="AT175" s="144" t="s">
        <v>153</v>
      </c>
      <c r="AU175" s="144" t="s">
        <v>86</v>
      </c>
      <c r="AY175" s="16" t="s">
        <v>150</v>
      </c>
      <c r="BE175" s="145">
        <f t="shared" si="34"/>
        <v>0</v>
      </c>
      <c r="BF175" s="145">
        <f t="shared" si="35"/>
        <v>0</v>
      </c>
      <c r="BG175" s="145">
        <f t="shared" si="36"/>
        <v>0</v>
      </c>
      <c r="BH175" s="145">
        <f t="shared" si="37"/>
        <v>0</v>
      </c>
      <c r="BI175" s="145">
        <f t="shared" si="38"/>
        <v>0</v>
      </c>
      <c r="BJ175" s="16" t="s">
        <v>86</v>
      </c>
      <c r="BK175" s="145">
        <f t="shared" si="39"/>
        <v>0</v>
      </c>
      <c r="BL175" s="16" t="s">
        <v>157</v>
      </c>
      <c r="BM175" s="144" t="s">
        <v>911</v>
      </c>
    </row>
    <row r="176" spans="2:65" s="1" customFormat="1" ht="24.2" customHeight="1">
      <c r="B176" s="31"/>
      <c r="C176" s="132" t="s">
        <v>78</v>
      </c>
      <c r="D176" s="132" t="s">
        <v>153</v>
      </c>
      <c r="E176" s="133" t="s">
        <v>1057</v>
      </c>
      <c r="F176" s="134" t="s">
        <v>1058</v>
      </c>
      <c r="G176" s="135" t="s">
        <v>543</v>
      </c>
      <c r="H176" s="136">
        <v>4</v>
      </c>
      <c r="I176" s="137"/>
      <c r="J176" s="138">
        <f t="shared" si="30"/>
        <v>0</v>
      </c>
      <c r="K176" s="139"/>
      <c r="L176" s="31"/>
      <c r="M176" s="140" t="s">
        <v>1</v>
      </c>
      <c r="N176" s="141" t="s">
        <v>43</v>
      </c>
      <c r="P176" s="142">
        <f t="shared" si="31"/>
        <v>0</v>
      </c>
      <c r="Q176" s="142">
        <v>0</v>
      </c>
      <c r="R176" s="142">
        <f t="shared" si="32"/>
        <v>0</v>
      </c>
      <c r="S176" s="142">
        <v>0</v>
      </c>
      <c r="T176" s="143">
        <f t="shared" si="33"/>
        <v>0</v>
      </c>
      <c r="AR176" s="144" t="s">
        <v>157</v>
      </c>
      <c r="AT176" s="144" t="s">
        <v>153</v>
      </c>
      <c r="AU176" s="144" t="s">
        <v>86</v>
      </c>
      <c r="AY176" s="16" t="s">
        <v>150</v>
      </c>
      <c r="BE176" s="145">
        <f t="shared" si="34"/>
        <v>0</v>
      </c>
      <c r="BF176" s="145">
        <f t="shared" si="35"/>
        <v>0</v>
      </c>
      <c r="BG176" s="145">
        <f t="shared" si="36"/>
        <v>0</v>
      </c>
      <c r="BH176" s="145">
        <f t="shared" si="37"/>
        <v>0</v>
      </c>
      <c r="BI176" s="145">
        <f t="shared" si="38"/>
        <v>0</v>
      </c>
      <c r="BJ176" s="16" t="s">
        <v>86</v>
      </c>
      <c r="BK176" s="145">
        <f t="shared" si="39"/>
        <v>0</v>
      </c>
      <c r="BL176" s="16" t="s">
        <v>157</v>
      </c>
      <c r="BM176" s="144" t="s">
        <v>914</v>
      </c>
    </row>
    <row r="177" spans="2:65" s="1" customFormat="1" ht="24.2" customHeight="1">
      <c r="B177" s="31"/>
      <c r="C177" s="132" t="s">
        <v>78</v>
      </c>
      <c r="D177" s="132" t="s">
        <v>153</v>
      </c>
      <c r="E177" s="133" t="s">
        <v>1059</v>
      </c>
      <c r="F177" s="134" t="s">
        <v>1060</v>
      </c>
      <c r="G177" s="135" t="s">
        <v>543</v>
      </c>
      <c r="H177" s="136">
        <v>1</v>
      </c>
      <c r="I177" s="137"/>
      <c r="J177" s="138">
        <f t="shared" si="30"/>
        <v>0</v>
      </c>
      <c r="K177" s="139"/>
      <c r="L177" s="31"/>
      <c r="M177" s="140" t="s">
        <v>1</v>
      </c>
      <c r="N177" s="141" t="s">
        <v>43</v>
      </c>
      <c r="P177" s="142">
        <f t="shared" si="31"/>
        <v>0</v>
      </c>
      <c r="Q177" s="142">
        <v>0</v>
      </c>
      <c r="R177" s="142">
        <f t="shared" si="32"/>
        <v>0</v>
      </c>
      <c r="S177" s="142">
        <v>0</v>
      </c>
      <c r="T177" s="143">
        <f t="shared" si="33"/>
        <v>0</v>
      </c>
      <c r="AR177" s="144" t="s">
        <v>157</v>
      </c>
      <c r="AT177" s="144" t="s">
        <v>153</v>
      </c>
      <c r="AU177" s="144" t="s">
        <v>86</v>
      </c>
      <c r="AY177" s="16" t="s">
        <v>150</v>
      </c>
      <c r="BE177" s="145">
        <f t="shared" si="34"/>
        <v>0</v>
      </c>
      <c r="BF177" s="145">
        <f t="shared" si="35"/>
        <v>0</v>
      </c>
      <c r="BG177" s="145">
        <f t="shared" si="36"/>
        <v>0</v>
      </c>
      <c r="BH177" s="145">
        <f t="shared" si="37"/>
        <v>0</v>
      </c>
      <c r="BI177" s="145">
        <f t="shared" si="38"/>
        <v>0</v>
      </c>
      <c r="BJ177" s="16" t="s">
        <v>86</v>
      </c>
      <c r="BK177" s="145">
        <f t="shared" si="39"/>
        <v>0</v>
      </c>
      <c r="BL177" s="16" t="s">
        <v>157</v>
      </c>
      <c r="BM177" s="144" t="s">
        <v>916</v>
      </c>
    </row>
    <row r="178" spans="2:65" s="1" customFormat="1" ht="16.5" customHeight="1">
      <c r="B178" s="31"/>
      <c r="C178" s="132" t="s">
        <v>78</v>
      </c>
      <c r="D178" s="132" t="s">
        <v>153</v>
      </c>
      <c r="E178" s="133" t="s">
        <v>1061</v>
      </c>
      <c r="F178" s="134" t="s">
        <v>1062</v>
      </c>
      <c r="G178" s="135" t="s">
        <v>543</v>
      </c>
      <c r="H178" s="136">
        <v>8</v>
      </c>
      <c r="I178" s="137"/>
      <c r="J178" s="138">
        <f t="shared" si="30"/>
        <v>0</v>
      </c>
      <c r="K178" s="139"/>
      <c r="L178" s="31"/>
      <c r="M178" s="140" t="s">
        <v>1</v>
      </c>
      <c r="N178" s="141" t="s">
        <v>43</v>
      </c>
      <c r="P178" s="142">
        <f t="shared" si="31"/>
        <v>0</v>
      </c>
      <c r="Q178" s="142">
        <v>0</v>
      </c>
      <c r="R178" s="142">
        <f t="shared" si="32"/>
        <v>0</v>
      </c>
      <c r="S178" s="142">
        <v>0</v>
      </c>
      <c r="T178" s="143">
        <f t="shared" si="33"/>
        <v>0</v>
      </c>
      <c r="AR178" s="144" t="s">
        <v>157</v>
      </c>
      <c r="AT178" s="144" t="s">
        <v>153</v>
      </c>
      <c r="AU178" s="144" t="s">
        <v>86</v>
      </c>
      <c r="AY178" s="16" t="s">
        <v>150</v>
      </c>
      <c r="BE178" s="145">
        <f t="shared" si="34"/>
        <v>0</v>
      </c>
      <c r="BF178" s="145">
        <f t="shared" si="35"/>
        <v>0</v>
      </c>
      <c r="BG178" s="145">
        <f t="shared" si="36"/>
        <v>0</v>
      </c>
      <c r="BH178" s="145">
        <f t="shared" si="37"/>
        <v>0</v>
      </c>
      <c r="BI178" s="145">
        <f t="shared" si="38"/>
        <v>0</v>
      </c>
      <c r="BJ178" s="16" t="s">
        <v>86</v>
      </c>
      <c r="BK178" s="145">
        <f t="shared" si="39"/>
        <v>0</v>
      </c>
      <c r="BL178" s="16" t="s">
        <v>157</v>
      </c>
      <c r="BM178" s="144" t="s">
        <v>918</v>
      </c>
    </row>
    <row r="179" spans="2:65" s="1" customFormat="1" ht="16.5" customHeight="1">
      <c r="B179" s="31"/>
      <c r="C179" s="132" t="s">
        <v>78</v>
      </c>
      <c r="D179" s="132" t="s">
        <v>153</v>
      </c>
      <c r="E179" s="133" t="s">
        <v>1063</v>
      </c>
      <c r="F179" s="134" t="s">
        <v>1064</v>
      </c>
      <c r="G179" s="135" t="s">
        <v>543</v>
      </c>
      <c r="H179" s="136">
        <v>25</v>
      </c>
      <c r="I179" s="137"/>
      <c r="J179" s="138">
        <f t="shared" si="30"/>
        <v>0</v>
      </c>
      <c r="K179" s="139"/>
      <c r="L179" s="31"/>
      <c r="M179" s="140" t="s">
        <v>1</v>
      </c>
      <c r="N179" s="141" t="s">
        <v>43</v>
      </c>
      <c r="P179" s="142">
        <f t="shared" si="31"/>
        <v>0</v>
      </c>
      <c r="Q179" s="142">
        <v>0</v>
      </c>
      <c r="R179" s="142">
        <f t="shared" si="32"/>
        <v>0</v>
      </c>
      <c r="S179" s="142">
        <v>0</v>
      </c>
      <c r="T179" s="143">
        <f t="shared" si="33"/>
        <v>0</v>
      </c>
      <c r="AR179" s="144" t="s">
        <v>157</v>
      </c>
      <c r="AT179" s="144" t="s">
        <v>153</v>
      </c>
      <c r="AU179" s="144" t="s">
        <v>86</v>
      </c>
      <c r="AY179" s="16" t="s">
        <v>150</v>
      </c>
      <c r="BE179" s="145">
        <f t="shared" si="34"/>
        <v>0</v>
      </c>
      <c r="BF179" s="145">
        <f t="shared" si="35"/>
        <v>0</v>
      </c>
      <c r="BG179" s="145">
        <f t="shared" si="36"/>
        <v>0</v>
      </c>
      <c r="BH179" s="145">
        <f t="shared" si="37"/>
        <v>0</v>
      </c>
      <c r="BI179" s="145">
        <f t="shared" si="38"/>
        <v>0</v>
      </c>
      <c r="BJ179" s="16" t="s">
        <v>86</v>
      </c>
      <c r="BK179" s="145">
        <f t="shared" si="39"/>
        <v>0</v>
      </c>
      <c r="BL179" s="16" t="s">
        <v>157</v>
      </c>
      <c r="BM179" s="144" t="s">
        <v>920</v>
      </c>
    </row>
    <row r="180" spans="2:65" s="1" customFormat="1" ht="16.5" customHeight="1">
      <c r="B180" s="31"/>
      <c r="C180" s="132" t="s">
        <v>78</v>
      </c>
      <c r="D180" s="132" t="s">
        <v>153</v>
      </c>
      <c r="E180" s="133" t="s">
        <v>1065</v>
      </c>
      <c r="F180" s="134" t="s">
        <v>1066</v>
      </c>
      <c r="G180" s="135" t="s">
        <v>543</v>
      </c>
      <c r="H180" s="136">
        <v>2</v>
      </c>
      <c r="I180" s="137"/>
      <c r="J180" s="138">
        <f t="shared" si="30"/>
        <v>0</v>
      </c>
      <c r="K180" s="139"/>
      <c r="L180" s="31"/>
      <c r="M180" s="140" t="s">
        <v>1</v>
      </c>
      <c r="N180" s="141" t="s">
        <v>43</v>
      </c>
      <c r="P180" s="142">
        <f t="shared" si="31"/>
        <v>0</v>
      </c>
      <c r="Q180" s="142">
        <v>0</v>
      </c>
      <c r="R180" s="142">
        <f t="shared" si="32"/>
        <v>0</v>
      </c>
      <c r="S180" s="142">
        <v>0</v>
      </c>
      <c r="T180" s="143">
        <f t="shared" si="33"/>
        <v>0</v>
      </c>
      <c r="AR180" s="144" t="s">
        <v>157</v>
      </c>
      <c r="AT180" s="144" t="s">
        <v>153</v>
      </c>
      <c r="AU180" s="144" t="s">
        <v>86</v>
      </c>
      <c r="AY180" s="16" t="s">
        <v>150</v>
      </c>
      <c r="BE180" s="145">
        <f t="shared" si="34"/>
        <v>0</v>
      </c>
      <c r="BF180" s="145">
        <f t="shared" si="35"/>
        <v>0</v>
      </c>
      <c r="BG180" s="145">
        <f t="shared" si="36"/>
        <v>0</v>
      </c>
      <c r="BH180" s="145">
        <f t="shared" si="37"/>
        <v>0</v>
      </c>
      <c r="BI180" s="145">
        <f t="shared" si="38"/>
        <v>0</v>
      </c>
      <c r="BJ180" s="16" t="s">
        <v>86</v>
      </c>
      <c r="BK180" s="145">
        <f t="shared" si="39"/>
        <v>0</v>
      </c>
      <c r="BL180" s="16" t="s">
        <v>157</v>
      </c>
      <c r="BM180" s="144" t="s">
        <v>922</v>
      </c>
    </row>
    <row r="181" spans="2:65" s="1" customFormat="1" ht="37.9" customHeight="1">
      <c r="B181" s="31"/>
      <c r="C181" s="132" t="s">
        <v>78</v>
      </c>
      <c r="D181" s="132" t="s">
        <v>153</v>
      </c>
      <c r="E181" s="133" t="s">
        <v>1067</v>
      </c>
      <c r="F181" s="134" t="s">
        <v>1068</v>
      </c>
      <c r="G181" s="135" t="s">
        <v>543</v>
      </c>
      <c r="H181" s="136">
        <v>2</v>
      </c>
      <c r="I181" s="137"/>
      <c r="J181" s="138">
        <f t="shared" si="30"/>
        <v>0</v>
      </c>
      <c r="K181" s="139"/>
      <c r="L181" s="31"/>
      <c r="M181" s="140" t="s">
        <v>1</v>
      </c>
      <c r="N181" s="141" t="s">
        <v>43</v>
      </c>
      <c r="P181" s="142">
        <f t="shared" si="31"/>
        <v>0</v>
      </c>
      <c r="Q181" s="142">
        <v>0</v>
      </c>
      <c r="R181" s="142">
        <f t="shared" si="32"/>
        <v>0</v>
      </c>
      <c r="S181" s="142">
        <v>0</v>
      </c>
      <c r="T181" s="143">
        <f t="shared" si="33"/>
        <v>0</v>
      </c>
      <c r="AR181" s="144" t="s">
        <v>157</v>
      </c>
      <c r="AT181" s="144" t="s">
        <v>153</v>
      </c>
      <c r="AU181" s="144" t="s">
        <v>86</v>
      </c>
      <c r="AY181" s="16" t="s">
        <v>150</v>
      </c>
      <c r="BE181" s="145">
        <f t="shared" si="34"/>
        <v>0</v>
      </c>
      <c r="BF181" s="145">
        <f t="shared" si="35"/>
        <v>0</v>
      </c>
      <c r="BG181" s="145">
        <f t="shared" si="36"/>
        <v>0</v>
      </c>
      <c r="BH181" s="145">
        <f t="shared" si="37"/>
        <v>0</v>
      </c>
      <c r="BI181" s="145">
        <f t="shared" si="38"/>
        <v>0</v>
      </c>
      <c r="BJ181" s="16" t="s">
        <v>86</v>
      </c>
      <c r="BK181" s="145">
        <f t="shared" si="39"/>
        <v>0</v>
      </c>
      <c r="BL181" s="16" t="s">
        <v>157</v>
      </c>
      <c r="BM181" s="144" t="s">
        <v>924</v>
      </c>
    </row>
    <row r="182" spans="2:65" s="1" customFormat="1" ht="21.75" customHeight="1">
      <c r="B182" s="31"/>
      <c r="C182" s="132" t="s">
        <v>78</v>
      </c>
      <c r="D182" s="132" t="s">
        <v>153</v>
      </c>
      <c r="E182" s="133" t="s">
        <v>1069</v>
      </c>
      <c r="F182" s="134" t="s">
        <v>1070</v>
      </c>
      <c r="G182" s="135" t="s">
        <v>543</v>
      </c>
      <c r="H182" s="136">
        <v>2</v>
      </c>
      <c r="I182" s="137"/>
      <c r="J182" s="138">
        <f t="shared" si="30"/>
        <v>0</v>
      </c>
      <c r="K182" s="139"/>
      <c r="L182" s="31"/>
      <c r="M182" s="140" t="s">
        <v>1</v>
      </c>
      <c r="N182" s="141" t="s">
        <v>43</v>
      </c>
      <c r="P182" s="142">
        <f t="shared" si="31"/>
        <v>0</v>
      </c>
      <c r="Q182" s="142">
        <v>0</v>
      </c>
      <c r="R182" s="142">
        <f t="shared" si="32"/>
        <v>0</v>
      </c>
      <c r="S182" s="142">
        <v>0</v>
      </c>
      <c r="T182" s="143">
        <f t="shared" si="33"/>
        <v>0</v>
      </c>
      <c r="AR182" s="144" t="s">
        <v>157</v>
      </c>
      <c r="AT182" s="144" t="s">
        <v>153</v>
      </c>
      <c r="AU182" s="144" t="s">
        <v>86</v>
      </c>
      <c r="AY182" s="16" t="s">
        <v>150</v>
      </c>
      <c r="BE182" s="145">
        <f t="shared" si="34"/>
        <v>0</v>
      </c>
      <c r="BF182" s="145">
        <f t="shared" si="35"/>
        <v>0</v>
      </c>
      <c r="BG182" s="145">
        <f t="shared" si="36"/>
        <v>0</v>
      </c>
      <c r="BH182" s="145">
        <f t="shared" si="37"/>
        <v>0</v>
      </c>
      <c r="BI182" s="145">
        <f t="shared" si="38"/>
        <v>0</v>
      </c>
      <c r="BJ182" s="16" t="s">
        <v>86</v>
      </c>
      <c r="BK182" s="145">
        <f t="shared" si="39"/>
        <v>0</v>
      </c>
      <c r="BL182" s="16" t="s">
        <v>157</v>
      </c>
      <c r="BM182" s="144" t="s">
        <v>926</v>
      </c>
    </row>
    <row r="183" spans="2:65" s="1" customFormat="1" ht="24.2" customHeight="1">
      <c r="B183" s="31"/>
      <c r="C183" s="132" t="s">
        <v>78</v>
      </c>
      <c r="D183" s="132" t="s">
        <v>153</v>
      </c>
      <c r="E183" s="133" t="s">
        <v>1071</v>
      </c>
      <c r="F183" s="134" t="s">
        <v>1072</v>
      </c>
      <c r="G183" s="135" t="s">
        <v>543</v>
      </c>
      <c r="H183" s="136">
        <v>1</v>
      </c>
      <c r="I183" s="137"/>
      <c r="J183" s="138">
        <f t="shared" si="30"/>
        <v>0</v>
      </c>
      <c r="K183" s="139"/>
      <c r="L183" s="31"/>
      <c r="M183" s="140" t="s">
        <v>1</v>
      </c>
      <c r="N183" s="141" t="s">
        <v>43</v>
      </c>
      <c r="P183" s="142">
        <f t="shared" si="31"/>
        <v>0</v>
      </c>
      <c r="Q183" s="142">
        <v>0</v>
      </c>
      <c r="R183" s="142">
        <f t="shared" si="32"/>
        <v>0</v>
      </c>
      <c r="S183" s="142">
        <v>0</v>
      </c>
      <c r="T183" s="143">
        <f t="shared" si="33"/>
        <v>0</v>
      </c>
      <c r="AR183" s="144" t="s">
        <v>157</v>
      </c>
      <c r="AT183" s="144" t="s">
        <v>153</v>
      </c>
      <c r="AU183" s="144" t="s">
        <v>86</v>
      </c>
      <c r="AY183" s="16" t="s">
        <v>150</v>
      </c>
      <c r="BE183" s="145">
        <f t="shared" si="34"/>
        <v>0</v>
      </c>
      <c r="BF183" s="145">
        <f t="shared" si="35"/>
        <v>0</v>
      </c>
      <c r="BG183" s="145">
        <f t="shared" si="36"/>
        <v>0</v>
      </c>
      <c r="BH183" s="145">
        <f t="shared" si="37"/>
        <v>0</v>
      </c>
      <c r="BI183" s="145">
        <f t="shared" si="38"/>
        <v>0</v>
      </c>
      <c r="BJ183" s="16" t="s">
        <v>86</v>
      </c>
      <c r="BK183" s="145">
        <f t="shared" si="39"/>
        <v>0</v>
      </c>
      <c r="BL183" s="16" t="s">
        <v>157</v>
      </c>
      <c r="BM183" s="144" t="s">
        <v>929</v>
      </c>
    </row>
    <row r="184" spans="2:65" s="1" customFormat="1" ht="24.2" customHeight="1">
      <c r="B184" s="31"/>
      <c r="C184" s="132" t="s">
        <v>78</v>
      </c>
      <c r="D184" s="132" t="s">
        <v>153</v>
      </c>
      <c r="E184" s="133" t="s">
        <v>1073</v>
      </c>
      <c r="F184" s="134" t="s">
        <v>1074</v>
      </c>
      <c r="G184" s="135" t="s">
        <v>543</v>
      </c>
      <c r="H184" s="136">
        <v>1</v>
      </c>
      <c r="I184" s="137"/>
      <c r="J184" s="138">
        <f t="shared" si="30"/>
        <v>0</v>
      </c>
      <c r="K184" s="139"/>
      <c r="L184" s="31"/>
      <c r="M184" s="140" t="s">
        <v>1</v>
      </c>
      <c r="N184" s="141" t="s">
        <v>43</v>
      </c>
      <c r="P184" s="142">
        <f t="shared" si="31"/>
        <v>0</v>
      </c>
      <c r="Q184" s="142">
        <v>0</v>
      </c>
      <c r="R184" s="142">
        <f t="shared" si="32"/>
        <v>0</v>
      </c>
      <c r="S184" s="142">
        <v>0</v>
      </c>
      <c r="T184" s="143">
        <f t="shared" si="33"/>
        <v>0</v>
      </c>
      <c r="AR184" s="144" t="s">
        <v>157</v>
      </c>
      <c r="AT184" s="144" t="s">
        <v>153</v>
      </c>
      <c r="AU184" s="144" t="s">
        <v>86</v>
      </c>
      <c r="AY184" s="16" t="s">
        <v>150</v>
      </c>
      <c r="BE184" s="145">
        <f t="shared" si="34"/>
        <v>0</v>
      </c>
      <c r="BF184" s="145">
        <f t="shared" si="35"/>
        <v>0</v>
      </c>
      <c r="BG184" s="145">
        <f t="shared" si="36"/>
        <v>0</v>
      </c>
      <c r="BH184" s="145">
        <f t="shared" si="37"/>
        <v>0</v>
      </c>
      <c r="BI184" s="145">
        <f t="shared" si="38"/>
        <v>0</v>
      </c>
      <c r="BJ184" s="16" t="s">
        <v>86</v>
      </c>
      <c r="BK184" s="145">
        <f t="shared" si="39"/>
        <v>0</v>
      </c>
      <c r="BL184" s="16" t="s">
        <v>157</v>
      </c>
      <c r="BM184" s="144" t="s">
        <v>932</v>
      </c>
    </row>
    <row r="185" spans="2:65" s="1" customFormat="1" ht="16.5" customHeight="1">
      <c r="B185" s="31"/>
      <c r="C185" s="132" t="s">
        <v>78</v>
      </c>
      <c r="D185" s="132" t="s">
        <v>153</v>
      </c>
      <c r="E185" s="133" t="s">
        <v>1075</v>
      </c>
      <c r="F185" s="134" t="s">
        <v>1076</v>
      </c>
      <c r="G185" s="135" t="s">
        <v>543</v>
      </c>
      <c r="H185" s="136">
        <v>2</v>
      </c>
      <c r="I185" s="137"/>
      <c r="J185" s="138">
        <f t="shared" si="30"/>
        <v>0</v>
      </c>
      <c r="K185" s="139"/>
      <c r="L185" s="31"/>
      <c r="M185" s="140" t="s">
        <v>1</v>
      </c>
      <c r="N185" s="141" t="s">
        <v>43</v>
      </c>
      <c r="P185" s="142">
        <f t="shared" si="31"/>
        <v>0</v>
      </c>
      <c r="Q185" s="142">
        <v>0</v>
      </c>
      <c r="R185" s="142">
        <f t="shared" si="32"/>
        <v>0</v>
      </c>
      <c r="S185" s="142">
        <v>0</v>
      </c>
      <c r="T185" s="143">
        <f t="shared" si="33"/>
        <v>0</v>
      </c>
      <c r="AR185" s="144" t="s">
        <v>157</v>
      </c>
      <c r="AT185" s="144" t="s">
        <v>153</v>
      </c>
      <c r="AU185" s="144" t="s">
        <v>86</v>
      </c>
      <c r="AY185" s="16" t="s">
        <v>150</v>
      </c>
      <c r="BE185" s="145">
        <f t="shared" si="34"/>
        <v>0</v>
      </c>
      <c r="BF185" s="145">
        <f t="shared" si="35"/>
        <v>0</v>
      </c>
      <c r="BG185" s="145">
        <f t="shared" si="36"/>
        <v>0</v>
      </c>
      <c r="BH185" s="145">
        <f t="shared" si="37"/>
        <v>0</v>
      </c>
      <c r="BI185" s="145">
        <f t="shared" si="38"/>
        <v>0</v>
      </c>
      <c r="BJ185" s="16" t="s">
        <v>86</v>
      </c>
      <c r="BK185" s="145">
        <f t="shared" si="39"/>
        <v>0</v>
      </c>
      <c r="BL185" s="16" t="s">
        <v>157</v>
      </c>
      <c r="BM185" s="144" t="s">
        <v>934</v>
      </c>
    </row>
    <row r="186" spans="2:65" s="1" customFormat="1" ht="16.5" customHeight="1">
      <c r="B186" s="31"/>
      <c r="C186" s="132" t="s">
        <v>78</v>
      </c>
      <c r="D186" s="132" t="s">
        <v>153</v>
      </c>
      <c r="E186" s="133" t="s">
        <v>1077</v>
      </c>
      <c r="F186" s="134" t="s">
        <v>1078</v>
      </c>
      <c r="G186" s="135" t="s">
        <v>543</v>
      </c>
      <c r="H186" s="136">
        <v>2</v>
      </c>
      <c r="I186" s="137"/>
      <c r="J186" s="138">
        <f t="shared" si="30"/>
        <v>0</v>
      </c>
      <c r="K186" s="139"/>
      <c r="L186" s="31"/>
      <c r="M186" s="140" t="s">
        <v>1</v>
      </c>
      <c r="N186" s="141" t="s">
        <v>43</v>
      </c>
      <c r="P186" s="142">
        <f t="shared" si="31"/>
        <v>0</v>
      </c>
      <c r="Q186" s="142">
        <v>0</v>
      </c>
      <c r="R186" s="142">
        <f t="shared" si="32"/>
        <v>0</v>
      </c>
      <c r="S186" s="142">
        <v>0</v>
      </c>
      <c r="T186" s="143">
        <f t="shared" si="33"/>
        <v>0</v>
      </c>
      <c r="AR186" s="144" t="s">
        <v>157</v>
      </c>
      <c r="AT186" s="144" t="s">
        <v>153</v>
      </c>
      <c r="AU186" s="144" t="s">
        <v>86</v>
      </c>
      <c r="AY186" s="16" t="s">
        <v>150</v>
      </c>
      <c r="BE186" s="145">
        <f t="shared" si="34"/>
        <v>0</v>
      </c>
      <c r="BF186" s="145">
        <f t="shared" si="35"/>
        <v>0</v>
      </c>
      <c r="BG186" s="145">
        <f t="shared" si="36"/>
        <v>0</v>
      </c>
      <c r="BH186" s="145">
        <f t="shared" si="37"/>
        <v>0</v>
      </c>
      <c r="BI186" s="145">
        <f t="shared" si="38"/>
        <v>0</v>
      </c>
      <c r="BJ186" s="16" t="s">
        <v>86</v>
      </c>
      <c r="BK186" s="145">
        <f t="shared" si="39"/>
        <v>0</v>
      </c>
      <c r="BL186" s="16" t="s">
        <v>157</v>
      </c>
      <c r="BM186" s="144" t="s">
        <v>936</v>
      </c>
    </row>
    <row r="187" spans="2:65" s="1" customFormat="1" ht="16.5" customHeight="1">
      <c r="B187" s="31"/>
      <c r="C187" s="132" t="s">
        <v>78</v>
      </c>
      <c r="D187" s="132" t="s">
        <v>153</v>
      </c>
      <c r="E187" s="133" t="s">
        <v>1079</v>
      </c>
      <c r="F187" s="134" t="s">
        <v>1080</v>
      </c>
      <c r="G187" s="135" t="s">
        <v>543</v>
      </c>
      <c r="H187" s="136">
        <v>1</v>
      </c>
      <c r="I187" s="137"/>
      <c r="J187" s="138">
        <f t="shared" si="30"/>
        <v>0</v>
      </c>
      <c r="K187" s="139"/>
      <c r="L187" s="31"/>
      <c r="M187" s="140" t="s">
        <v>1</v>
      </c>
      <c r="N187" s="141" t="s">
        <v>43</v>
      </c>
      <c r="P187" s="142">
        <f t="shared" si="31"/>
        <v>0</v>
      </c>
      <c r="Q187" s="142">
        <v>0</v>
      </c>
      <c r="R187" s="142">
        <f t="shared" si="32"/>
        <v>0</v>
      </c>
      <c r="S187" s="142">
        <v>0</v>
      </c>
      <c r="T187" s="143">
        <f t="shared" si="33"/>
        <v>0</v>
      </c>
      <c r="AR187" s="144" t="s">
        <v>157</v>
      </c>
      <c r="AT187" s="144" t="s">
        <v>153</v>
      </c>
      <c r="AU187" s="144" t="s">
        <v>86</v>
      </c>
      <c r="AY187" s="16" t="s">
        <v>150</v>
      </c>
      <c r="BE187" s="145">
        <f t="shared" si="34"/>
        <v>0</v>
      </c>
      <c r="BF187" s="145">
        <f t="shared" si="35"/>
        <v>0</v>
      </c>
      <c r="BG187" s="145">
        <f t="shared" si="36"/>
        <v>0</v>
      </c>
      <c r="BH187" s="145">
        <f t="shared" si="37"/>
        <v>0</v>
      </c>
      <c r="BI187" s="145">
        <f t="shared" si="38"/>
        <v>0</v>
      </c>
      <c r="BJ187" s="16" t="s">
        <v>86</v>
      </c>
      <c r="BK187" s="145">
        <f t="shared" si="39"/>
        <v>0</v>
      </c>
      <c r="BL187" s="16" t="s">
        <v>157</v>
      </c>
      <c r="BM187" s="144" t="s">
        <v>938</v>
      </c>
    </row>
    <row r="188" spans="2:65" s="11" customFormat="1" ht="25.9" customHeight="1">
      <c r="B188" s="120"/>
      <c r="D188" s="121" t="s">
        <v>77</v>
      </c>
      <c r="E188" s="122" t="s">
        <v>666</v>
      </c>
      <c r="F188" s="122" t="s">
        <v>1081</v>
      </c>
      <c r="I188" s="123"/>
      <c r="J188" s="124">
        <f>BK188</f>
        <v>0</v>
      </c>
      <c r="L188" s="120"/>
      <c r="M188" s="125"/>
      <c r="P188" s="126">
        <f>SUM(P189:P194)</f>
        <v>0</v>
      </c>
      <c r="R188" s="126">
        <f>SUM(R189:R194)</f>
        <v>0</v>
      </c>
      <c r="T188" s="127">
        <f>SUM(T189:T194)</f>
        <v>0</v>
      </c>
      <c r="AR188" s="121" t="s">
        <v>86</v>
      </c>
      <c r="AT188" s="128" t="s">
        <v>77</v>
      </c>
      <c r="AU188" s="128" t="s">
        <v>78</v>
      </c>
      <c r="AY188" s="121" t="s">
        <v>150</v>
      </c>
      <c r="BK188" s="129">
        <f>SUM(BK189:BK194)</f>
        <v>0</v>
      </c>
    </row>
    <row r="189" spans="2:65" s="1" customFormat="1" ht="55.5" customHeight="1">
      <c r="B189" s="31"/>
      <c r="C189" s="132" t="s">
        <v>78</v>
      </c>
      <c r="D189" s="132" t="s">
        <v>153</v>
      </c>
      <c r="E189" s="133" t="s">
        <v>1082</v>
      </c>
      <c r="F189" s="134" t="s">
        <v>1083</v>
      </c>
      <c r="G189" s="135" t="s">
        <v>543</v>
      </c>
      <c r="H189" s="136">
        <v>10</v>
      </c>
      <c r="I189" s="137"/>
      <c r="J189" s="138">
        <f t="shared" ref="J189:J194" si="40">ROUND(I189*H189,2)</f>
        <v>0</v>
      </c>
      <c r="K189" s="139"/>
      <c r="L189" s="31"/>
      <c r="M189" s="140" t="s">
        <v>1</v>
      </c>
      <c r="N189" s="141" t="s">
        <v>43</v>
      </c>
      <c r="P189" s="142">
        <f t="shared" ref="P189:P194" si="41">O189*H189</f>
        <v>0</v>
      </c>
      <c r="Q189" s="142">
        <v>0</v>
      </c>
      <c r="R189" s="142">
        <f t="shared" ref="R189:R194" si="42">Q189*H189</f>
        <v>0</v>
      </c>
      <c r="S189" s="142">
        <v>0</v>
      </c>
      <c r="T189" s="143">
        <f t="shared" ref="T189:T194" si="43">S189*H189</f>
        <v>0</v>
      </c>
      <c r="AR189" s="144" t="s">
        <v>157</v>
      </c>
      <c r="AT189" s="144" t="s">
        <v>153</v>
      </c>
      <c r="AU189" s="144" t="s">
        <v>86</v>
      </c>
      <c r="AY189" s="16" t="s">
        <v>150</v>
      </c>
      <c r="BE189" s="145">
        <f t="shared" ref="BE189:BE194" si="44">IF(N189="základní",J189,0)</f>
        <v>0</v>
      </c>
      <c r="BF189" s="145">
        <f t="shared" ref="BF189:BF194" si="45">IF(N189="snížená",J189,0)</f>
        <v>0</v>
      </c>
      <c r="BG189" s="145">
        <f t="shared" ref="BG189:BG194" si="46">IF(N189="zákl. přenesená",J189,0)</f>
        <v>0</v>
      </c>
      <c r="BH189" s="145">
        <f t="shared" ref="BH189:BH194" si="47">IF(N189="sníž. přenesená",J189,0)</f>
        <v>0</v>
      </c>
      <c r="BI189" s="145">
        <f t="shared" ref="BI189:BI194" si="48">IF(N189="nulová",J189,0)</f>
        <v>0</v>
      </c>
      <c r="BJ189" s="16" t="s">
        <v>86</v>
      </c>
      <c r="BK189" s="145">
        <f t="shared" ref="BK189:BK194" si="49">ROUND(I189*H189,2)</f>
        <v>0</v>
      </c>
      <c r="BL189" s="16" t="s">
        <v>157</v>
      </c>
      <c r="BM189" s="144" t="s">
        <v>940</v>
      </c>
    </row>
    <row r="190" spans="2:65" s="1" customFormat="1" ht="16.5" customHeight="1">
      <c r="B190" s="31"/>
      <c r="C190" s="132" t="s">
        <v>78</v>
      </c>
      <c r="D190" s="132" t="s">
        <v>153</v>
      </c>
      <c r="E190" s="133" t="s">
        <v>1084</v>
      </c>
      <c r="F190" s="134" t="s">
        <v>1085</v>
      </c>
      <c r="G190" s="135" t="s">
        <v>543</v>
      </c>
      <c r="H190" s="136">
        <v>44</v>
      </c>
      <c r="I190" s="137"/>
      <c r="J190" s="138">
        <f t="shared" si="40"/>
        <v>0</v>
      </c>
      <c r="K190" s="139"/>
      <c r="L190" s="31"/>
      <c r="M190" s="140" t="s">
        <v>1</v>
      </c>
      <c r="N190" s="141" t="s">
        <v>43</v>
      </c>
      <c r="P190" s="142">
        <f t="shared" si="41"/>
        <v>0</v>
      </c>
      <c r="Q190" s="142">
        <v>0</v>
      </c>
      <c r="R190" s="142">
        <f t="shared" si="42"/>
        <v>0</v>
      </c>
      <c r="S190" s="142">
        <v>0</v>
      </c>
      <c r="T190" s="143">
        <f t="shared" si="43"/>
        <v>0</v>
      </c>
      <c r="AR190" s="144" t="s">
        <v>157</v>
      </c>
      <c r="AT190" s="144" t="s">
        <v>153</v>
      </c>
      <c r="AU190" s="144" t="s">
        <v>86</v>
      </c>
      <c r="AY190" s="16" t="s">
        <v>150</v>
      </c>
      <c r="BE190" s="145">
        <f t="shared" si="44"/>
        <v>0</v>
      </c>
      <c r="BF190" s="145">
        <f t="shared" si="45"/>
        <v>0</v>
      </c>
      <c r="BG190" s="145">
        <f t="shared" si="46"/>
        <v>0</v>
      </c>
      <c r="BH190" s="145">
        <f t="shared" si="47"/>
        <v>0</v>
      </c>
      <c r="BI190" s="145">
        <f t="shared" si="48"/>
        <v>0</v>
      </c>
      <c r="BJ190" s="16" t="s">
        <v>86</v>
      </c>
      <c r="BK190" s="145">
        <f t="shared" si="49"/>
        <v>0</v>
      </c>
      <c r="BL190" s="16" t="s">
        <v>157</v>
      </c>
      <c r="BM190" s="144" t="s">
        <v>944</v>
      </c>
    </row>
    <row r="191" spans="2:65" s="1" customFormat="1" ht="37.9" customHeight="1">
      <c r="B191" s="31"/>
      <c r="C191" s="132" t="s">
        <v>78</v>
      </c>
      <c r="D191" s="132" t="s">
        <v>153</v>
      </c>
      <c r="E191" s="133" t="s">
        <v>1086</v>
      </c>
      <c r="F191" s="134" t="s">
        <v>1087</v>
      </c>
      <c r="G191" s="135" t="s">
        <v>391</v>
      </c>
      <c r="H191" s="136">
        <v>3</v>
      </c>
      <c r="I191" s="137"/>
      <c r="J191" s="138">
        <f t="shared" si="40"/>
        <v>0</v>
      </c>
      <c r="K191" s="139"/>
      <c r="L191" s="31"/>
      <c r="M191" s="140" t="s">
        <v>1</v>
      </c>
      <c r="N191" s="141" t="s">
        <v>43</v>
      </c>
      <c r="P191" s="142">
        <f t="shared" si="41"/>
        <v>0</v>
      </c>
      <c r="Q191" s="142">
        <v>0</v>
      </c>
      <c r="R191" s="142">
        <f t="shared" si="42"/>
        <v>0</v>
      </c>
      <c r="S191" s="142">
        <v>0</v>
      </c>
      <c r="T191" s="143">
        <f t="shared" si="43"/>
        <v>0</v>
      </c>
      <c r="AR191" s="144" t="s">
        <v>157</v>
      </c>
      <c r="AT191" s="144" t="s">
        <v>153</v>
      </c>
      <c r="AU191" s="144" t="s">
        <v>86</v>
      </c>
      <c r="AY191" s="16" t="s">
        <v>150</v>
      </c>
      <c r="BE191" s="145">
        <f t="shared" si="44"/>
        <v>0</v>
      </c>
      <c r="BF191" s="145">
        <f t="shared" si="45"/>
        <v>0</v>
      </c>
      <c r="BG191" s="145">
        <f t="shared" si="46"/>
        <v>0</v>
      </c>
      <c r="BH191" s="145">
        <f t="shared" si="47"/>
        <v>0</v>
      </c>
      <c r="BI191" s="145">
        <f t="shared" si="48"/>
        <v>0</v>
      </c>
      <c r="BJ191" s="16" t="s">
        <v>86</v>
      </c>
      <c r="BK191" s="145">
        <f t="shared" si="49"/>
        <v>0</v>
      </c>
      <c r="BL191" s="16" t="s">
        <v>157</v>
      </c>
      <c r="BM191" s="144" t="s">
        <v>947</v>
      </c>
    </row>
    <row r="192" spans="2:65" s="1" customFormat="1" ht="24.2" customHeight="1">
      <c r="B192" s="31"/>
      <c r="C192" s="132" t="s">
        <v>78</v>
      </c>
      <c r="D192" s="132" t="s">
        <v>153</v>
      </c>
      <c r="E192" s="133" t="s">
        <v>1088</v>
      </c>
      <c r="F192" s="134" t="s">
        <v>1089</v>
      </c>
      <c r="G192" s="135" t="s">
        <v>391</v>
      </c>
      <c r="H192" s="136">
        <v>3</v>
      </c>
      <c r="I192" s="137"/>
      <c r="J192" s="138">
        <f t="shared" si="40"/>
        <v>0</v>
      </c>
      <c r="K192" s="139"/>
      <c r="L192" s="31"/>
      <c r="M192" s="140" t="s">
        <v>1</v>
      </c>
      <c r="N192" s="141" t="s">
        <v>43</v>
      </c>
      <c r="P192" s="142">
        <f t="shared" si="41"/>
        <v>0</v>
      </c>
      <c r="Q192" s="142">
        <v>0</v>
      </c>
      <c r="R192" s="142">
        <f t="shared" si="42"/>
        <v>0</v>
      </c>
      <c r="S192" s="142">
        <v>0</v>
      </c>
      <c r="T192" s="143">
        <f t="shared" si="43"/>
        <v>0</v>
      </c>
      <c r="AR192" s="144" t="s">
        <v>157</v>
      </c>
      <c r="AT192" s="144" t="s">
        <v>153</v>
      </c>
      <c r="AU192" s="144" t="s">
        <v>86</v>
      </c>
      <c r="AY192" s="16" t="s">
        <v>150</v>
      </c>
      <c r="BE192" s="145">
        <f t="shared" si="44"/>
        <v>0</v>
      </c>
      <c r="BF192" s="145">
        <f t="shared" si="45"/>
        <v>0</v>
      </c>
      <c r="BG192" s="145">
        <f t="shared" si="46"/>
        <v>0</v>
      </c>
      <c r="BH192" s="145">
        <f t="shared" si="47"/>
        <v>0</v>
      </c>
      <c r="BI192" s="145">
        <f t="shared" si="48"/>
        <v>0</v>
      </c>
      <c r="BJ192" s="16" t="s">
        <v>86</v>
      </c>
      <c r="BK192" s="145">
        <f t="shared" si="49"/>
        <v>0</v>
      </c>
      <c r="BL192" s="16" t="s">
        <v>157</v>
      </c>
      <c r="BM192" s="144" t="s">
        <v>950</v>
      </c>
    </row>
    <row r="193" spans="2:65" s="1" customFormat="1" ht="16.5" customHeight="1">
      <c r="B193" s="31"/>
      <c r="C193" s="132" t="s">
        <v>78</v>
      </c>
      <c r="D193" s="132" t="s">
        <v>153</v>
      </c>
      <c r="E193" s="133" t="s">
        <v>1090</v>
      </c>
      <c r="F193" s="134" t="s">
        <v>1091</v>
      </c>
      <c r="G193" s="135" t="s">
        <v>391</v>
      </c>
      <c r="H193" s="136">
        <v>3</v>
      </c>
      <c r="I193" s="137"/>
      <c r="J193" s="138">
        <f t="shared" si="40"/>
        <v>0</v>
      </c>
      <c r="K193" s="139"/>
      <c r="L193" s="31"/>
      <c r="M193" s="140" t="s">
        <v>1</v>
      </c>
      <c r="N193" s="141" t="s">
        <v>43</v>
      </c>
      <c r="P193" s="142">
        <f t="shared" si="41"/>
        <v>0</v>
      </c>
      <c r="Q193" s="142">
        <v>0</v>
      </c>
      <c r="R193" s="142">
        <f t="shared" si="42"/>
        <v>0</v>
      </c>
      <c r="S193" s="142">
        <v>0</v>
      </c>
      <c r="T193" s="143">
        <f t="shared" si="43"/>
        <v>0</v>
      </c>
      <c r="AR193" s="144" t="s">
        <v>157</v>
      </c>
      <c r="AT193" s="144" t="s">
        <v>153</v>
      </c>
      <c r="AU193" s="144" t="s">
        <v>86</v>
      </c>
      <c r="AY193" s="16" t="s">
        <v>150</v>
      </c>
      <c r="BE193" s="145">
        <f t="shared" si="44"/>
        <v>0</v>
      </c>
      <c r="BF193" s="145">
        <f t="shared" si="45"/>
        <v>0</v>
      </c>
      <c r="BG193" s="145">
        <f t="shared" si="46"/>
        <v>0</v>
      </c>
      <c r="BH193" s="145">
        <f t="shared" si="47"/>
        <v>0</v>
      </c>
      <c r="BI193" s="145">
        <f t="shared" si="48"/>
        <v>0</v>
      </c>
      <c r="BJ193" s="16" t="s">
        <v>86</v>
      </c>
      <c r="BK193" s="145">
        <f t="shared" si="49"/>
        <v>0</v>
      </c>
      <c r="BL193" s="16" t="s">
        <v>157</v>
      </c>
      <c r="BM193" s="144" t="s">
        <v>953</v>
      </c>
    </row>
    <row r="194" spans="2:65" s="1" customFormat="1" ht="24.2" customHeight="1">
      <c r="B194" s="31"/>
      <c r="C194" s="132" t="s">
        <v>78</v>
      </c>
      <c r="D194" s="132" t="s">
        <v>153</v>
      </c>
      <c r="E194" s="133" t="s">
        <v>1092</v>
      </c>
      <c r="F194" s="134" t="s">
        <v>1093</v>
      </c>
      <c r="G194" s="135" t="s">
        <v>391</v>
      </c>
      <c r="H194" s="136">
        <v>3</v>
      </c>
      <c r="I194" s="137"/>
      <c r="J194" s="138">
        <f t="shared" si="40"/>
        <v>0</v>
      </c>
      <c r="K194" s="139"/>
      <c r="L194" s="31"/>
      <c r="M194" s="140" t="s">
        <v>1</v>
      </c>
      <c r="N194" s="141" t="s">
        <v>43</v>
      </c>
      <c r="P194" s="142">
        <f t="shared" si="41"/>
        <v>0</v>
      </c>
      <c r="Q194" s="142">
        <v>0</v>
      </c>
      <c r="R194" s="142">
        <f t="shared" si="42"/>
        <v>0</v>
      </c>
      <c r="S194" s="142">
        <v>0</v>
      </c>
      <c r="T194" s="143">
        <f t="shared" si="43"/>
        <v>0</v>
      </c>
      <c r="AR194" s="144" t="s">
        <v>157</v>
      </c>
      <c r="AT194" s="144" t="s">
        <v>153</v>
      </c>
      <c r="AU194" s="144" t="s">
        <v>86</v>
      </c>
      <c r="AY194" s="16" t="s">
        <v>150</v>
      </c>
      <c r="BE194" s="145">
        <f t="shared" si="44"/>
        <v>0</v>
      </c>
      <c r="BF194" s="145">
        <f t="shared" si="45"/>
        <v>0</v>
      </c>
      <c r="BG194" s="145">
        <f t="shared" si="46"/>
        <v>0</v>
      </c>
      <c r="BH194" s="145">
        <f t="shared" si="47"/>
        <v>0</v>
      </c>
      <c r="BI194" s="145">
        <f t="shared" si="48"/>
        <v>0</v>
      </c>
      <c r="BJ194" s="16" t="s">
        <v>86</v>
      </c>
      <c r="BK194" s="145">
        <f t="shared" si="49"/>
        <v>0</v>
      </c>
      <c r="BL194" s="16" t="s">
        <v>157</v>
      </c>
      <c r="BM194" s="144" t="s">
        <v>1094</v>
      </c>
    </row>
    <row r="195" spans="2:65" s="11" customFormat="1" ht="25.9" customHeight="1">
      <c r="B195" s="120"/>
      <c r="D195" s="121" t="s">
        <v>77</v>
      </c>
      <c r="E195" s="122" t="s">
        <v>674</v>
      </c>
      <c r="F195" s="122" t="s">
        <v>647</v>
      </c>
      <c r="I195" s="123"/>
      <c r="J195" s="124">
        <f>BK195</f>
        <v>0</v>
      </c>
      <c r="L195" s="120"/>
      <c r="M195" s="125"/>
      <c r="P195" s="126">
        <f>SUM(P196:P198)</f>
        <v>0</v>
      </c>
      <c r="R195" s="126">
        <f>SUM(R196:R198)</f>
        <v>0</v>
      </c>
      <c r="T195" s="127">
        <f>SUM(T196:T198)</f>
        <v>0</v>
      </c>
      <c r="AR195" s="121" t="s">
        <v>86</v>
      </c>
      <c r="AT195" s="128" t="s">
        <v>77</v>
      </c>
      <c r="AU195" s="128" t="s">
        <v>78</v>
      </c>
      <c r="AY195" s="121" t="s">
        <v>150</v>
      </c>
      <c r="BK195" s="129">
        <f>SUM(BK196:BK198)</f>
        <v>0</v>
      </c>
    </row>
    <row r="196" spans="2:65" s="1" customFormat="1" ht="21.75" customHeight="1">
      <c r="B196" s="31"/>
      <c r="C196" s="132" t="s">
        <v>78</v>
      </c>
      <c r="D196" s="132" t="s">
        <v>153</v>
      </c>
      <c r="E196" s="133" t="s">
        <v>1095</v>
      </c>
      <c r="F196" s="134" t="s">
        <v>1096</v>
      </c>
      <c r="G196" s="135" t="s">
        <v>391</v>
      </c>
      <c r="H196" s="136">
        <v>70</v>
      </c>
      <c r="I196" s="137"/>
      <c r="J196" s="138">
        <f>ROUND(I196*H196,2)</f>
        <v>0</v>
      </c>
      <c r="K196" s="139"/>
      <c r="L196" s="31"/>
      <c r="M196" s="140" t="s">
        <v>1</v>
      </c>
      <c r="N196" s="141" t="s">
        <v>43</v>
      </c>
      <c r="P196" s="142">
        <f>O196*H196</f>
        <v>0</v>
      </c>
      <c r="Q196" s="142">
        <v>0</v>
      </c>
      <c r="R196" s="142">
        <f>Q196*H196</f>
        <v>0</v>
      </c>
      <c r="S196" s="142">
        <v>0</v>
      </c>
      <c r="T196" s="143">
        <f>S196*H196</f>
        <v>0</v>
      </c>
      <c r="AR196" s="144" t="s">
        <v>157</v>
      </c>
      <c r="AT196" s="144" t="s">
        <v>153</v>
      </c>
      <c r="AU196" s="144" t="s">
        <v>86</v>
      </c>
      <c r="AY196" s="16" t="s">
        <v>150</v>
      </c>
      <c r="BE196" s="145">
        <f>IF(N196="základní",J196,0)</f>
        <v>0</v>
      </c>
      <c r="BF196" s="145">
        <f>IF(N196="snížená",J196,0)</f>
        <v>0</v>
      </c>
      <c r="BG196" s="145">
        <f>IF(N196="zákl. přenesená",J196,0)</f>
        <v>0</v>
      </c>
      <c r="BH196" s="145">
        <f>IF(N196="sníž. přenesená",J196,0)</f>
        <v>0</v>
      </c>
      <c r="BI196" s="145">
        <f>IF(N196="nulová",J196,0)</f>
        <v>0</v>
      </c>
      <c r="BJ196" s="16" t="s">
        <v>86</v>
      </c>
      <c r="BK196" s="145">
        <f>ROUND(I196*H196,2)</f>
        <v>0</v>
      </c>
      <c r="BL196" s="16" t="s">
        <v>157</v>
      </c>
      <c r="BM196" s="144" t="s">
        <v>1097</v>
      </c>
    </row>
    <row r="197" spans="2:65" s="1" customFormat="1" ht="24.2" customHeight="1">
      <c r="B197" s="31"/>
      <c r="C197" s="132" t="s">
        <v>78</v>
      </c>
      <c r="D197" s="132" t="s">
        <v>153</v>
      </c>
      <c r="E197" s="133" t="s">
        <v>1098</v>
      </c>
      <c r="F197" s="134" t="s">
        <v>1099</v>
      </c>
      <c r="G197" s="135" t="s">
        <v>391</v>
      </c>
      <c r="H197" s="136">
        <v>40</v>
      </c>
      <c r="I197" s="137"/>
      <c r="J197" s="138">
        <f>ROUND(I197*H197,2)</f>
        <v>0</v>
      </c>
      <c r="K197" s="139"/>
      <c r="L197" s="31"/>
      <c r="M197" s="140" t="s">
        <v>1</v>
      </c>
      <c r="N197" s="141" t="s">
        <v>43</v>
      </c>
      <c r="P197" s="142">
        <f>O197*H197</f>
        <v>0</v>
      </c>
      <c r="Q197" s="142">
        <v>0</v>
      </c>
      <c r="R197" s="142">
        <f>Q197*H197</f>
        <v>0</v>
      </c>
      <c r="S197" s="142">
        <v>0</v>
      </c>
      <c r="T197" s="143">
        <f>S197*H197</f>
        <v>0</v>
      </c>
      <c r="AR197" s="144" t="s">
        <v>157</v>
      </c>
      <c r="AT197" s="144" t="s">
        <v>153</v>
      </c>
      <c r="AU197" s="144" t="s">
        <v>86</v>
      </c>
      <c r="AY197" s="16" t="s">
        <v>150</v>
      </c>
      <c r="BE197" s="145">
        <f>IF(N197="základní",J197,0)</f>
        <v>0</v>
      </c>
      <c r="BF197" s="145">
        <f>IF(N197="snížená",J197,0)</f>
        <v>0</v>
      </c>
      <c r="BG197" s="145">
        <f>IF(N197="zákl. přenesená",J197,0)</f>
        <v>0</v>
      </c>
      <c r="BH197" s="145">
        <f>IF(N197="sníž. přenesená",J197,0)</f>
        <v>0</v>
      </c>
      <c r="BI197" s="145">
        <f>IF(N197="nulová",J197,0)</f>
        <v>0</v>
      </c>
      <c r="BJ197" s="16" t="s">
        <v>86</v>
      </c>
      <c r="BK197" s="145">
        <f>ROUND(I197*H197,2)</f>
        <v>0</v>
      </c>
      <c r="BL197" s="16" t="s">
        <v>157</v>
      </c>
      <c r="BM197" s="144" t="s">
        <v>1100</v>
      </c>
    </row>
    <row r="198" spans="2:65" s="1" customFormat="1" ht="16.5" customHeight="1">
      <c r="B198" s="31"/>
      <c r="C198" s="132" t="s">
        <v>78</v>
      </c>
      <c r="D198" s="132" t="s">
        <v>153</v>
      </c>
      <c r="E198" s="133" t="s">
        <v>1101</v>
      </c>
      <c r="F198" s="134" t="s">
        <v>655</v>
      </c>
      <c r="G198" s="135" t="s">
        <v>543</v>
      </c>
      <c r="H198" s="136">
        <v>4</v>
      </c>
      <c r="I198" s="137"/>
      <c r="J198" s="138">
        <f>ROUND(I198*H198,2)</f>
        <v>0</v>
      </c>
      <c r="K198" s="139"/>
      <c r="L198" s="31"/>
      <c r="M198" s="140" t="s">
        <v>1</v>
      </c>
      <c r="N198" s="141" t="s">
        <v>43</v>
      </c>
      <c r="P198" s="142">
        <f>O198*H198</f>
        <v>0</v>
      </c>
      <c r="Q198" s="142">
        <v>0</v>
      </c>
      <c r="R198" s="142">
        <f>Q198*H198</f>
        <v>0</v>
      </c>
      <c r="S198" s="142">
        <v>0</v>
      </c>
      <c r="T198" s="143">
        <f>S198*H198</f>
        <v>0</v>
      </c>
      <c r="AR198" s="144" t="s">
        <v>157</v>
      </c>
      <c r="AT198" s="144" t="s">
        <v>153</v>
      </c>
      <c r="AU198" s="144" t="s">
        <v>86</v>
      </c>
      <c r="AY198" s="16" t="s">
        <v>150</v>
      </c>
      <c r="BE198" s="145">
        <f>IF(N198="základní",J198,0)</f>
        <v>0</v>
      </c>
      <c r="BF198" s="145">
        <f>IF(N198="snížená",J198,0)</f>
        <v>0</v>
      </c>
      <c r="BG198" s="145">
        <f>IF(N198="zákl. přenesená",J198,0)</f>
        <v>0</v>
      </c>
      <c r="BH198" s="145">
        <f>IF(N198="sníž. přenesená",J198,0)</f>
        <v>0</v>
      </c>
      <c r="BI198" s="145">
        <f>IF(N198="nulová",J198,0)</f>
        <v>0</v>
      </c>
      <c r="BJ198" s="16" t="s">
        <v>86</v>
      </c>
      <c r="BK198" s="145">
        <f>ROUND(I198*H198,2)</f>
        <v>0</v>
      </c>
      <c r="BL198" s="16" t="s">
        <v>157</v>
      </c>
      <c r="BM198" s="144" t="s">
        <v>1102</v>
      </c>
    </row>
    <row r="199" spans="2:65" s="11" customFormat="1" ht="25.9" customHeight="1">
      <c r="B199" s="120"/>
      <c r="D199" s="121" t="s">
        <v>77</v>
      </c>
      <c r="E199" s="122" t="s">
        <v>691</v>
      </c>
      <c r="F199" s="122" t="s">
        <v>692</v>
      </c>
      <c r="I199" s="123"/>
      <c r="J199" s="124">
        <f>BK199</f>
        <v>0</v>
      </c>
      <c r="L199" s="120"/>
      <c r="M199" s="125"/>
      <c r="P199" s="126">
        <f>SUM(P200:P201)</f>
        <v>0</v>
      </c>
      <c r="R199" s="126">
        <f>SUM(R200:R201)</f>
        <v>0</v>
      </c>
      <c r="T199" s="127">
        <f>SUM(T200:T201)</f>
        <v>0</v>
      </c>
      <c r="AR199" s="121" t="s">
        <v>86</v>
      </c>
      <c r="AT199" s="128" t="s">
        <v>77</v>
      </c>
      <c r="AU199" s="128" t="s">
        <v>78</v>
      </c>
      <c r="AY199" s="121" t="s">
        <v>150</v>
      </c>
      <c r="BK199" s="129">
        <f>SUM(BK200:BK201)</f>
        <v>0</v>
      </c>
    </row>
    <row r="200" spans="2:65" s="1" customFormat="1" ht="49.15" customHeight="1">
      <c r="B200" s="31"/>
      <c r="C200" s="132" t="s">
        <v>78</v>
      </c>
      <c r="D200" s="132" t="s">
        <v>153</v>
      </c>
      <c r="E200" s="133" t="s">
        <v>1103</v>
      </c>
      <c r="F200" s="134" t="s">
        <v>1104</v>
      </c>
      <c r="G200" s="135" t="s">
        <v>695</v>
      </c>
      <c r="H200" s="136">
        <v>15</v>
      </c>
      <c r="I200" s="137"/>
      <c r="J200" s="138">
        <f>ROUND(I200*H200,2)</f>
        <v>0</v>
      </c>
      <c r="K200" s="139"/>
      <c r="L200" s="31"/>
      <c r="M200" s="140" t="s">
        <v>1</v>
      </c>
      <c r="N200" s="141" t="s">
        <v>43</v>
      </c>
      <c r="P200" s="142">
        <f>O200*H200</f>
        <v>0</v>
      </c>
      <c r="Q200" s="142">
        <v>0</v>
      </c>
      <c r="R200" s="142">
        <f>Q200*H200</f>
        <v>0</v>
      </c>
      <c r="S200" s="142">
        <v>0</v>
      </c>
      <c r="T200" s="143">
        <f>S200*H200</f>
        <v>0</v>
      </c>
      <c r="AR200" s="144" t="s">
        <v>157</v>
      </c>
      <c r="AT200" s="144" t="s">
        <v>153</v>
      </c>
      <c r="AU200" s="144" t="s">
        <v>86</v>
      </c>
      <c r="AY200" s="16" t="s">
        <v>150</v>
      </c>
      <c r="BE200" s="145">
        <f>IF(N200="základní",J200,0)</f>
        <v>0</v>
      </c>
      <c r="BF200" s="145">
        <f>IF(N200="snížená",J200,0)</f>
        <v>0</v>
      </c>
      <c r="BG200" s="145">
        <f>IF(N200="zákl. přenesená",J200,0)</f>
        <v>0</v>
      </c>
      <c r="BH200" s="145">
        <f>IF(N200="sníž. přenesená",J200,0)</f>
        <v>0</v>
      </c>
      <c r="BI200" s="145">
        <f>IF(N200="nulová",J200,0)</f>
        <v>0</v>
      </c>
      <c r="BJ200" s="16" t="s">
        <v>86</v>
      </c>
      <c r="BK200" s="145">
        <f>ROUND(I200*H200,2)</f>
        <v>0</v>
      </c>
      <c r="BL200" s="16" t="s">
        <v>157</v>
      </c>
      <c r="BM200" s="144" t="s">
        <v>1105</v>
      </c>
    </row>
    <row r="201" spans="2:65" s="1" customFormat="1" ht="16.5" customHeight="1">
      <c r="B201" s="31"/>
      <c r="C201" s="132" t="s">
        <v>78</v>
      </c>
      <c r="D201" s="132" t="s">
        <v>153</v>
      </c>
      <c r="E201" s="133" t="s">
        <v>1106</v>
      </c>
      <c r="F201" s="134" t="s">
        <v>698</v>
      </c>
      <c r="G201" s="135" t="s">
        <v>176</v>
      </c>
      <c r="H201" s="136">
        <v>0.2</v>
      </c>
      <c r="I201" s="137"/>
      <c r="J201" s="138">
        <f>ROUND(I201*H201,2)</f>
        <v>0</v>
      </c>
      <c r="K201" s="139"/>
      <c r="L201" s="31"/>
      <c r="M201" s="140" t="s">
        <v>1</v>
      </c>
      <c r="N201" s="141" t="s">
        <v>43</v>
      </c>
      <c r="P201" s="142">
        <f>O201*H201</f>
        <v>0</v>
      </c>
      <c r="Q201" s="142">
        <v>0</v>
      </c>
      <c r="R201" s="142">
        <f>Q201*H201</f>
        <v>0</v>
      </c>
      <c r="S201" s="142">
        <v>0</v>
      </c>
      <c r="T201" s="143">
        <f>S201*H201</f>
        <v>0</v>
      </c>
      <c r="AR201" s="144" t="s">
        <v>157</v>
      </c>
      <c r="AT201" s="144" t="s">
        <v>153</v>
      </c>
      <c r="AU201" s="144" t="s">
        <v>86</v>
      </c>
      <c r="AY201" s="16" t="s">
        <v>150</v>
      </c>
      <c r="BE201" s="145">
        <f>IF(N201="základní",J201,0)</f>
        <v>0</v>
      </c>
      <c r="BF201" s="145">
        <f>IF(N201="snížená",J201,0)</f>
        <v>0</v>
      </c>
      <c r="BG201" s="145">
        <f>IF(N201="zákl. přenesená",J201,0)</f>
        <v>0</v>
      </c>
      <c r="BH201" s="145">
        <f>IF(N201="sníž. přenesená",J201,0)</f>
        <v>0</v>
      </c>
      <c r="BI201" s="145">
        <f>IF(N201="nulová",J201,0)</f>
        <v>0</v>
      </c>
      <c r="BJ201" s="16" t="s">
        <v>86</v>
      </c>
      <c r="BK201" s="145">
        <f>ROUND(I201*H201,2)</f>
        <v>0</v>
      </c>
      <c r="BL201" s="16" t="s">
        <v>157</v>
      </c>
      <c r="BM201" s="144" t="s">
        <v>1107</v>
      </c>
    </row>
    <row r="202" spans="2:65" s="11" customFormat="1" ht="25.9" customHeight="1">
      <c r="B202" s="120"/>
      <c r="D202" s="121" t="s">
        <v>77</v>
      </c>
      <c r="E202" s="122" t="s">
        <v>575</v>
      </c>
      <c r="F202" s="122" t="s">
        <v>576</v>
      </c>
      <c r="I202" s="123"/>
      <c r="J202" s="124">
        <f>BK202</f>
        <v>0</v>
      </c>
      <c r="L202" s="120"/>
      <c r="M202" s="125"/>
      <c r="P202" s="126">
        <f>SUM(P203:P205)</f>
        <v>0</v>
      </c>
      <c r="R202" s="126">
        <f>SUM(R203:R205)</f>
        <v>0</v>
      </c>
      <c r="T202" s="127">
        <f>SUM(T203:T205)</f>
        <v>0</v>
      </c>
      <c r="AR202" s="121" t="s">
        <v>86</v>
      </c>
      <c r="AT202" s="128" t="s">
        <v>77</v>
      </c>
      <c r="AU202" s="128" t="s">
        <v>78</v>
      </c>
      <c r="AY202" s="121" t="s">
        <v>150</v>
      </c>
      <c r="BK202" s="129">
        <f>SUM(BK203:BK205)</f>
        <v>0</v>
      </c>
    </row>
    <row r="203" spans="2:65" s="1" customFormat="1" ht="24.2" customHeight="1">
      <c r="B203" s="31"/>
      <c r="C203" s="132" t="s">
        <v>78</v>
      </c>
      <c r="D203" s="132" t="s">
        <v>153</v>
      </c>
      <c r="E203" s="133" t="s">
        <v>1108</v>
      </c>
      <c r="F203" s="134" t="s">
        <v>578</v>
      </c>
      <c r="G203" s="135" t="s">
        <v>579</v>
      </c>
      <c r="H203" s="136">
        <v>0.2</v>
      </c>
      <c r="I203" s="137"/>
      <c r="J203" s="138">
        <f>ROUND(I203*H203,2)</f>
        <v>0</v>
      </c>
      <c r="K203" s="139"/>
      <c r="L203" s="31"/>
      <c r="M203" s="140" t="s">
        <v>1</v>
      </c>
      <c r="N203" s="141" t="s">
        <v>43</v>
      </c>
      <c r="P203" s="142">
        <f>O203*H203</f>
        <v>0</v>
      </c>
      <c r="Q203" s="142">
        <v>0</v>
      </c>
      <c r="R203" s="142">
        <f>Q203*H203</f>
        <v>0</v>
      </c>
      <c r="S203" s="142">
        <v>0</v>
      </c>
      <c r="T203" s="143">
        <f>S203*H203</f>
        <v>0</v>
      </c>
      <c r="AR203" s="144" t="s">
        <v>157</v>
      </c>
      <c r="AT203" s="144" t="s">
        <v>153</v>
      </c>
      <c r="AU203" s="144" t="s">
        <v>86</v>
      </c>
      <c r="AY203" s="16" t="s">
        <v>150</v>
      </c>
      <c r="BE203" s="145">
        <f>IF(N203="základní",J203,0)</f>
        <v>0</v>
      </c>
      <c r="BF203" s="145">
        <f>IF(N203="snížená",J203,0)</f>
        <v>0</v>
      </c>
      <c r="BG203" s="145">
        <f>IF(N203="zákl. přenesená",J203,0)</f>
        <v>0</v>
      </c>
      <c r="BH203" s="145">
        <f>IF(N203="sníž. přenesená",J203,0)</f>
        <v>0</v>
      </c>
      <c r="BI203" s="145">
        <f>IF(N203="nulová",J203,0)</f>
        <v>0</v>
      </c>
      <c r="BJ203" s="16" t="s">
        <v>86</v>
      </c>
      <c r="BK203" s="145">
        <f>ROUND(I203*H203,2)</f>
        <v>0</v>
      </c>
      <c r="BL203" s="16" t="s">
        <v>157</v>
      </c>
      <c r="BM203" s="144" t="s">
        <v>1109</v>
      </c>
    </row>
    <row r="204" spans="2:65" s="1" customFormat="1" ht="24.2" customHeight="1">
      <c r="B204" s="31"/>
      <c r="C204" s="132" t="s">
        <v>78</v>
      </c>
      <c r="D204" s="132" t="s">
        <v>153</v>
      </c>
      <c r="E204" s="133" t="s">
        <v>1110</v>
      </c>
      <c r="F204" s="134" t="s">
        <v>319</v>
      </c>
      <c r="G204" s="135" t="s">
        <v>579</v>
      </c>
      <c r="H204" s="136">
        <v>2</v>
      </c>
      <c r="I204" s="137"/>
      <c r="J204" s="138">
        <f>ROUND(I204*H204,2)</f>
        <v>0</v>
      </c>
      <c r="K204" s="139"/>
      <c r="L204" s="31"/>
      <c r="M204" s="140" t="s">
        <v>1</v>
      </c>
      <c r="N204" s="141" t="s">
        <v>43</v>
      </c>
      <c r="P204" s="142">
        <f>O204*H204</f>
        <v>0</v>
      </c>
      <c r="Q204" s="142">
        <v>0</v>
      </c>
      <c r="R204" s="142">
        <f>Q204*H204</f>
        <v>0</v>
      </c>
      <c r="S204" s="142">
        <v>0</v>
      </c>
      <c r="T204" s="143">
        <f>S204*H204</f>
        <v>0</v>
      </c>
      <c r="AR204" s="144" t="s">
        <v>157</v>
      </c>
      <c r="AT204" s="144" t="s">
        <v>153</v>
      </c>
      <c r="AU204" s="144" t="s">
        <v>86</v>
      </c>
      <c r="AY204" s="16" t="s">
        <v>150</v>
      </c>
      <c r="BE204" s="145">
        <f>IF(N204="základní",J204,0)</f>
        <v>0</v>
      </c>
      <c r="BF204" s="145">
        <f>IF(N204="snížená",J204,0)</f>
        <v>0</v>
      </c>
      <c r="BG204" s="145">
        <f>IF(N204="zákl. přenesená",J204,0)</f>
        <v>0</v>
      </c>
      <c r="BH204" s="145">
        <f>IF(N204="sníž. přenesená",J204,0)</f>
        <v>0</v>
      </c>
      <c r="BI204" s="145">
        <f>IF(N204="nulová",J204,0)</f>
        <v>0</v>
      </c>
      <c r="BJ204" s="16" t="s">
        <v>86</v>
      </c>
      <c r="BK204" s="145">
        <f>ROUND(I204*H204,2)</f>
        <v>0</v>
      </c>
      <c r="BL204" s="16" t="s">
        <v>157</v>
      </c>
      <c r="BM204" s="144" t="s">
        <v>1111</v>
      </c>
    </row>
    <row r="205" spans="2:65" s="1" customFormat="1" ht="33" customHeight="1">
      <c r="B205" s="31"/>
      <c r="C205" s="132" t="s">
        <v>78</v>
      </c>
      <c r="D205" s="132" t="s">
        <v>153</v>
      </c>
      <c r="E205" s="133" t="s">
        <v>1112</v>
      </c>
      <c r="F205" s="134" t="s">
        <v>323</v>
      </c>
      <c r="G205" s="135" t="s">
        <v>579</v>
      </c>
      <c r="H205" s="136">
        <v>0.2</v>
      </c>
      <c r="I205" s="137"/>
      <c r="J205" s="138">
        <f>ROUND(I205*H205,2)</f>
        <v>0</v>
      </c>
      <c r="K205" s="139"/>
      <c r="L205" s="31"/>
      <c r="M205" s="140" t="s">
        <v>1</v>
      </c>
      <c r="N205" s="141" t="s">
        <v>43</v>
      </c>
      <c r="P205" s="142">
        <f>O205*H205</f>
        <v>0</v>
      </c>
      <c r="Q205" s="142">
        <v>0</v>
      </c>
      <c r="R205" s="142">
        <f>Q205*H205</f>
        <v>0</v>
      </c>
      <c r="S205" s="142">
        <v>0</v>
      </c>
      <c r="T205" s="143">
        <f>S205*H205</f>
        <v>0</v>
      </c>
      <c r="AR205" s="144" t="s">
        <v>157</v>
      </c>
      <c r="AT205" s="144" t="s">
        <v>153</v>
      </c>
      <c r="AU205" s="144" t="s">
        <v>86</v>
      </c>
      <c r="AY205" s="16" t="s">
        <v>150</v>
      </c>
      <c r="BE205" s="145">
        <f>IF(N205="základní",J205,0)</f>
        <v>0</v>
      </c>
      <c r="BF205" s="145">
        <f>IF(N205="snížená",J205,0)</f>
        <v>0</v>
      </c>
      <c r="BG205" s="145">
        <f>IF(N205="zákl. přenesená",J205,0)</f>
        <v>0</v>
      </c>
      <c r="BH205" s="145">
        <f>IF(N205="sníž. přenesená",J205,0)</f>
        <v>0</v>
      </c>
      <c r="BI205" s="145">
        <f>IF(N205="nulová",J205,0)</f>
        <v>0</v>
      </c>
      <c r="BJ205" s="16" t="s">
        <v>86</v>
      </c>
      <c r="BK205" s="145">
        <f>ROUND(I205*H205,2)</f>
        <v>0</v>
      </c>
      <c r="BL205" s="16" t="s">
        <v>157</v>
      </c>
      <c r="BM205" s="144" t="s">
        <v>1113</v>
      </c>
    </row>
    <row r="206" spans="2:65" s="11" customFormat="1" ht="25.9" customHeight="1">
      <c r="B206" s="120"/>
      <c r="D206" s="121" t="s">
        <v>77</v>
      </c>
      <c r="E206" s="122" t="s">
        <v>585</v>
      </c>
      <c r="F206" s="122" t="s">
        <v>1114</v>
      </c>
      <c r="I206" s="123"/>
      <c r="J206" s="124">
        <f>BK206</f>
        <v>0</v>
      </c>
      <c r="L206" s="120"/>
      <c r="M206" s="125"/>
      <c r="P206" s="126">
        <f>P207</f>
        <v>0</v>
      </c>
      <c r="R206" s="126">
        <f>R207</f>
        <v>0</v>
      </c>
      <c r="T206" s="127">
        <f>T207</f>
        <v>0</v>
      </c>
      <c r="AR206" s="121" t="s">
        <v>86</v>
      </c>
      <c r="AT206" s="128" t="s">
        <v>77</v>
      </c>
      <c r="AU206" s="128" t="s">
        <v>78</v>
      </c>
      <c r="AY206" s="121" t="s">
        <v>150</v>
      </c>
      <c r="BK206" s="129">
        <f>BK207</f>
        <v>0</v>
      </c>
    </row>
    <row r="207" spans="2:65" s="1" customFormat="1" ht="16.5" customHeight="1">
      <c r="B207" s="31"/>
      <c r="C207" s="132" t="s">
        <v>78</v>
      </c>
      <c r="D207" s="132" t="s">
        <v>153</v>
      </c>
      <c r="E207" s="133" t="s">
        <v>1115</v>
      </c>
      <c r="F207" s="134" t="s">
        <v>1116</v>
      </c>
      <c r="G207" s="135" t="s">
        <v>1</v>
      </c>
      <c r="H207" s="136">
        <v>1</v>
      </c>
      <c r="I207" s="137"/>
      <c r="J207" s="138">
        <f>ROUND(I207*H207,2)</f>
        <v>0</v>
      </c>
      <c r="K207" s="139"/>
      <c r="L207" s="31"/>
      <c r="M207" s="140" t="s">
        <v>1</v>
      </c>
      <c r="N207" s="141" t="s">
        <v>43</v>
      </c>
      <c r="P207" s="142">
        <f>O207*H207</f>
        <v>0</v>
      </c>
      <c r="Q207" s="142">
        <v>0</v>
      </c>
      <c r="R207" s="142">
        <f>Q207*H207</f>
        <v>0</v>
      </c>
      <c r="S207" s="142">
        <v>0</v>
      </c>
      <c r="T207" s="143">
        <f>S207*H207</f>
        <v>0</v>
      </c>
      <c r="AR207" s="144" t="s">
        <v>157</v>
      </c>
      <c r="AT207" s="144" t="s">
        <v>153</v>
      </c>
      <c r="AU207" s="144" t="s">
        <v>86</v>
      </c>
      <c r="AY207" s="16" t="s">
        <v>150</v>
      </c>
      <c r="BE207" s="145">
        <f>IF(N207="základní",J207,0)</f>
        <v>0</v>
      </c>
      <c r="BF207" s="145">
        <f>IF(N207="snížená",J207,0)</f>
        <v>0</v>
      </c>
      <c r="BG207" s="145">
        <f>IF(N207="zákl. přenesená",J207,0)</f>
        <v>0</v>
      </c>
      <c r="BH207" s="145">
        <f>IF(N207="sníž. přenesená",J207,0)</f>
        <v>0</v>
      </c>
      <c r="BI207" s="145">
        <f>IF(N207="nulová",J207,0)</f>
        <v>0</v>
      </c>
      <c r="BJ207" s="16" t="s">
        <v>86</v>
      </c>
      <c r="BK207" s="145">
        <f>ROUND(I207*H207,2)</f>
        <v>0</v>
      </c>
      <c r="BL207" s="16" t="s">
        <v>157</v>
      </c>
      <c r="BM207" s="144" t="s">
        <v>1117</v>
      </c>
    </row>
    <row r="208" spans="2:65" s="11" customFormat="1" ht="25.9" customHeight="1">
      <c r="B208" s="120"/>
      <c r="D208" s="121" t="s">
        <v>77</v>
      </c>
      <c r="E208" s="122" t="s">
        <v>596</v>
      </c>
      <c r="F208" s="122" t="s">
        <v>1118</v>
      </c>
      <c r="I208" s="123"/>
      <c r="J208" s="124">
        <f>BK208</f>
        <v>0</v>
      </c>
      <c r="L208" s="120"/>
      <c r="M208" s="125"/>
      <c r="P208" s="126">
        <v>0</v>
      </c>
      <c r="R208" s="126">
        <v>0</v>
      </c>
      <c r="T208" s="127">
        <v>0</v>
      </c>
      <c r="AR208" s="121" t="s">
        <v>86</v>
      </c>
      <c r="AT208" s="128" t="s">
        <v>77</v>
      </c>
      <c r="AU208" s="128" t="s">
        <v>78</v>
      </c>
      <c r="AY208" s="121" t="s">
        <v>150</v>
      </c>
      <c r="BK208" s="129">
        <v>0</v>
      </c>
    </row>
    <row r="209" spans="2:65" s="11" customFormat="1" ht="25.9" customHeight="1">
      <c r="B209" s="120"/>
      <c r="D209" s="121" t="s">
        <v>77</v>
      </c>
      <c r="E209" s="122" t="s">
        <v>1119</v>
      </c>
      <c r="F209" s="122" t="s">
        <v>1120</v>
      </c>
      <c r="I209" s="123"/>
      <c r="J209" s="124">
        <f>BK209</f>
        <v>0</v>
      </c>
      <c r="L209" s="120"/>
      <c r="M209" s="125"/>
      <c r="P209" s="126">
        <f>SUM(P210:P213)</f>
        <v>0</v>
      </c>
      <c r="R209" s="126">
        <f>SUM(R210:R213)</f>
        <v>0</v>
      </c>
      <c r="T209" s="127">
        <f>SUM(T210:T213)</f>
        <v>0</v>
      </c>
      <c r="AR209" s="121" t="s">
        <v>86</v>
      </c>
      <c r="AT209" s="128" t="s">
        <v>77</v>
      </c>
      <c r="AU209" s="128" t="s">
        <v>78</v>
      </c>
      <c r="AY209" s="121" t="s">
        <v>150</v>
      </c>
      <c r="BK209" s="129">
        <f>SUM(BK210:BK213)</f>
        <v>0</v>
      </c>
    </row>
    <row r="210" spans="2:65" s="1" customFormat="1" ht="24.2" customHeight="1">
      <c r="B210" s="31"/>
      <c r="C210" s="132" t="s">
        <v>78</v>
      </c>
      <c r="D210" s="132" t="s">
        <v>153</v>
      </c>
      <c r="E210" s="133" t="s">
        <v>1121</v>
      </c>
      <c r="F210" s="134" t="s">
        <v>1122</v>
      </c>
      <c r="G210" s="135" t="s">
        <v>543</v>
      </c>
      <c r="H210" s="136">
        <v>2</v>
      </c>
      <c r="I210" s="137"/>
      <c r="J210" s="138">
        <f>ROUND(I210*H210,2)</f>
        <v>0</v>
      </c>
      <c r="K210" s="139"/>
      <c r="L210" s="31"/>
      <c r="M210" s="140" t="s">
        <v>1</v>
      </c>
      <c r="N210" s="141" t="s">
        <v>43</v>
      </c>
      <c r="P210" s="142">
        <f>O210*H210</f>
        <v>0</v>
      </c>
      <c r="Q210" s="142">
        <v>0</v>
      </c>
      <c r="R210" s="142">
        <f>Q210*H210</f>
        <v>0</v>
      </c>
      <c r="S210" s="142">
        <v>0</v>
      </c>
      <c r="T210" s="143">
        <f>S210*H210</f>
        <v>0</v>
      </c>
      <c r="AR210" s="144" t="s">
        <v>157</v>
      </c>
      <c r="AT210" s="144" t="s">
        <v>153</v>
      </c>
      <c r="AU210" s="144" t="s">
        <v>86</v>
      </c>
      <c r="AY210" s="16" t="s">
        <v>150</v>
      </c>
      <c r="BE210" s="145">
        <f>IF(N210="základní",J210,0)</f>
        <v>0</v>
      </c>
      <c r="BF210" s="145">
        <f>IF(N210="snížená",J210,0)</f>
        <v>0</v>
      </c>
      <c r="BG210" s="145">
        <f>IF(N210="zákl. přenesená",J210,0)</f>
        <v>0</v>
      </c>
      <c r="BH210" s="145">
        <f>IF(N210="sníž. přenesená",J210,0)</f>
        <v>0</v>
      </c>
      <c r="BI210" s="145">
        <f>IF(N210="nulová",J210,0)</f>
        <v>0</v>
      </c>
      <c r="BJ210" s="16" t="s">
        <v>86</v>
      </c>
      <c r="BK210" s="145">
        <f>ROUND(I210*H210,2)</f>
        <v>0</v>
      </c>
      <c r="BL210" s="16" t="s">
        <v>157</v>
      </c>
      <c r="BM210" s="144" t="s">
        <v>1123</v>
      </c>
    </row>
    <row r="211" spans="2:65" s="1" customFormat="1" ht="16.5" customHeight="1">
      <c r="B211" s="31"/>
      <c r="C211" s="132" t="s">
        <v>78</v>
      </c>
      <c r="D211" s="132" t="s">
        <v>153</v>
      </c>
      <c r="E211" s="133" t="s">
        <v>1124</v>
      </c>
      <c r="F211" s="134" t="s">
        <v>1125</v>
      </c>
      <c r="G211" s="135" t="s">
        <v>543</v>
      </c>
      <c r="H211" s="136">
        <v>1</v>
      </c>
      <c r="I211" s="137"/>
      <c r="J211" s="138">
        <f>ROUND(I211*H211,2)</f>
        <v>0</v>
      </c>
      <c r="K211" s="139"/>
      <c r="L211" s="31"/>
      <c r="M211" s="140" t="s">
        <v>1</v>
      </c>
      <c r="N211" s="141" t="s">
        <v>43</v>
      </c>
      <c r="P211" s="142">
        <f>O211*H211</f>
        <v>0</v>
      </c>
      <c r="Q211" s="142">
        <v>0</v>
      </c>
      <c r="R211" s="142">
        <f>Q211*H211</f>
        <v>0</v>
      </c>
      <c r="S211" s="142">
        <v>0</v>
      </c>
      <c r="T211" s="143">
        <f>S211*H211</f>
        <v>0</v>
      </c>
      <c r="AR211" s="144" t="s">
        <v>157</v>
      </c>
      <c r="AT211" s="144" t="s">
        <v>153</v>
      </c>
      <c r="AU211" s="144" t="s">
        <v>86</v>
      </c>
      <c r="AY211" s="16" t="s">
        <v>150</v>
      </c>
      <c r="BE211" s="145">
        <f>IF(N211="základní",J211,0)</f>
        <v>0</v>
      </c>
      <c r="BF211" s="145">
        <f>IF(N211="snížená",J211,0)</f>
        <v>0</v>
      </c>
      <c r="BG211" s="145">
        <f>IF(N211="zákl. přenesená",J211,0)</f>
        <v>0</v>
      </c>
      <c r="BH211" s="145">
        <f>IF(N211="sníž. přenesená",J211,0)</f>
        <v>0</v>
      </c>
      <c r="BI211" s="145">
        <f>IF(N211="nulová",J211,0)</f>
        <v>0</v>
      </c>
      <c r="BJ211" s="16" t="s">
        <v>86</v>
      </c>
      <c r="BK211" s="145">
        <f>ROUND(I211*H211,2)</f>
        <v>0</v>
      </c>
      <c r="BL211" s="16" t="s">
        <v>157</v>
      </c>
      <c r="BM211" s="144" t="s">
        <v>1126</v>
      </c>
    </row>
    <row r="212" spans="2:65" s="1" customFormat="1" ht="16.5" customHeight="1">
      <c r="B212" s="31"/>
      <c r="C212" s="132" t="s">
        <v>78</v>
      </c>
      <c r="D212" s="132" t="s">
        <v>153</v>
      </c>
      <c r="E212" s="133" t="s">
        <v>1127</v>
      </c>
      <c r="F212" s="134" t="s">
        <v>1128</v>
      </c>
      <c r="G212" s="135" t="s">
        <v>543</v>
      </c>
      <c r="H212" s="136">
        <v>2</v>
      </c>
      <c r="I212" s="137"/>
      <c r="J212" s="138">
        <f>ROUND(I212*H212,2)</f>
        <v>0</v>
      </c>
      <c r="K212" s="139"/>
      <c r="L212" s="31"/>
      <c r="M212" s="140" t="s">
        <v>1</v>
      </c>
      <c r="N212" s="141" t="s">
        <v>43</v>
      </c>
      <c r="P212" s="142">
        <f>O212*H212</f>
        <v>0</v>
      </c>
      <c r="Q212" s="142">
        <v>0</v>
      </c>
      <c r="R212" s="142">
        <f>Q212*H212</f>
        <v>0</v>
      </c>
      <c r="S212" s="142">
        <v>0</v>
      </c>
      <c r="T212" s="143">
        <f>S212*H212</f>
        <v>0</v>
      </c>
      <c r="AR212" s="144" t="s">
        <v>157</v>
      </c>
      <c r="AT212" s="144" t="s">
        <v>153</v>
      </c>
      <c r="AU212" s="144" t="s">
        <v>86</v>
      </c>
      <c r="AY212" s="16" t="s">
        <v>150</v>
      </c>
      <c r="BE212" s="145">
        <f>IF(N212="základní",J212,0)</f>
        <v>0</v>
      </c>
      <c r="BF212" s="145">
        <f>IF(N212="snížená",J212,0)</f>
        <v>0</v>
      </c>
      <c r="BG212" s="145">
        <f>IF(N212="zákl. přenesená",J212,0)</f>
        <v>0</v>
      </c>
      <c r="BH212" s="145">
        <f>IF(N212="sníž. přenesená",J212,0)</f>
        <v>0</v>
      </c>
      <c r="BI212" s="145">
        <f>IF(N212="nulová",J212,0)</f>
        <v>0</v>
      </c>
      <c r="BJ212" s="16" t="s">
        <v>86</v>
      </c>
      <c r="BK212" s="145">
        <f>ROUND(I212*H212,2)</f>
        <v>0</v>
      </c>
      <c r="BL212" s="16" t="s">
        <v>157</v>
      </c>
      <c r="BM212" s="144" t="s">
        <v>1129</v>
      </c>
    </row>
    <row r="213" spans="2:65" s="1" customFormat="1" ht="16.5" customHeight="1">
      <c r="B213" s="31"/>
      <c r="C213" s="132" t="s">
        <v>78</v>
      </c>
      <c r="D213" s="132" t="s">
        <v>153</v>
      </c>
      <c r="E213" s="133" t="s">
        <v>1130</v>
      </c>
      <c r="F213" s="134" t="s">
        <v>1131</v>
      </c>
      <c r="G213" s="135" t="s">
        <v>801</v>
      </c>
      <c r="H213" s="136">
        <v>1</v>
      </c>
      <c r="I213" s="137"/>
      <c r="J213" s="138">
        <f>ROUND(I213*H213,2)</f>
        <v>0</v>
      </c>
      <c r="K213" s="139"/>
      <c r="L213" s="31"/>
      <c r="M213" s="140" t="s">
        <v>1</v>
      </c>
      <c r="N213" s="141" t="s">
        <v>43</v>
      </c>
      <c r="P213" s="142">
        <f>O213*H213</f>
        <v>0</v>
      </c>
      <c r="Q213" s="142">
        <v>0</v>
      </c>
      <c r="R213" s="142">
        <f>Q213*H213</f>
        <v>0</v>
      </c>
      <c r="S213" s="142">
        <v>0</v>
      </c>
      <c r="T213" s="143">
        <f>S213*H213</f>
        <v>0</v>
      </c>
      <c r="AR213" s="144" t="s">
        <v>157</v>
      </c>
      <c r="AT213" s="144" t="s">
        <v>153</v>
      </c>
      <c r="AU213" s="144" t="s">
        <v>86</v>
      </c>
      <c r="AY213" s="16" t="s">
        <v>150</v>
      </c>
      <c r="BE213" s="145">
        <f>IF(N213="základní",J213,0)</f>
        <v>0</v>
      </c>
      <c r="BF213" s="145">
        <f>IF(N213="snížená",J213,0)</f>
        <v>0</v>
      </c>
      <c r="BG213" s="145">
        <f>IF(N213="zákl. přenesená",J213,0)</f>
        <v>0</v>
      </c>
      <c r="BH213" s="145">
        <f>IF(N213="sníž. přenesená",J213,0)</f>
        <v>0</v>
      </c>
      <c r="BI213" s="145">
        <f>IF(N213="nulová",J213,0)</f>
        <v>0</v>
      </c>
      <c r="BJ213" s="16" t="s">
        <v>86</v>
      </c>
      <c r="BK213" s="145">
        <f>ROUND(I213*H213,2)</f>
        <v>0</v>
      </c>
      <c r="BL213" s="16" t="s">
        <v>157</v>
      </c>
      <c r="BM213" s="144" t="s">
        <v>1132</v>
      </c>
    </row>
    <row r="214" spans="2:65" s="11" customFormat="1" ht="25.9" customHeight="1">
      <c r="B214" s="120"/>
      <c r="D214" s="121" t="s">
        <v>77</v>
      </c>
      <c r="E214" s="122" t="s">
        <v>1133</v>
      </c>
      <c r="F214" s="122" t="s">
        <v>1134</v>
      </c>
      <c r="I214" s="123"/>
      <c r="J214" s="124">
        <f>BK214</f>
        <v>0</v>
      </c>
      <c r="L214" s="120"/>
      <c r="M214" s="125"/>
      <c r="P214" s="126">
        <f>SUM(P215:P217)</f>
        <v>0</v>
      </c>
      <c r="R214" s="126">
        <f>SUM(R215:R217)</f>
        <v>0</v>
      </c>
      <c r="T214" s="127">
        <f>SUM(T215:T217)</f>
        <v>0</v>
      </c>
      <c r="AR214" s="121" t="s">
        <v>86</v>
      </c>
      <c r="AT214" s="128" t="s">
        <v>77</v>
      </c>
      <c r="AU214" s="128" t="s">
        <v>78</v>
      </c>
      <c r="AY214" s="121" t="s">
        <v>150</v>
      </c>
      <c r="BK214" s="129">
        <f>SUM(BK215:BK217)</f>
        <v>0</v>
      </c>
    </row>
    <row r="215" spans="2:65" s="1" customFormat="1" ht="16.5" customHeight="1">
      <c r="B215" s="31"/>
      <c r="C215" s="132" t="s">
        <v>78</v>
      </c>
      <c r="D215" s="132" t="s">
        <v>153</v>
      </c>
      <c r="E215" s="133" t="s">
        <v>1135</v>
      </c>
      <c r="F215" s="134" t="s">
        <v>1136</v>
      </c>
      <c r="G215" s="135" t="s">
        <v>391</v>
      </c>
      <c r="H215" s="136">
        <v>50</v>
      </c>
      <c r="I215" s="137"/>
      <c r="J215" s="138">
        <f>ROUND(I215*H215,2)</f>
        <v>0</v>
      </c>
      <c r="K215" s="139"/>
      <c r="L215" s="31"/>
      <c r="M215" s="140" t="s">
        <v>1</v>
      </c>
      <c r="N215" s="141" t="s">
        <v>43</v>
      </c>
      <c r="P215" s="142">
        <f>O215*H215</f>
        <v>0</v>
      </c>
      <c r="Q215" s="142">
        <v>0</v>
      </c>
      <c r="R215" s="142">
        <f>Q215*H215</f>
        <v>0</v>
      </c>
      <c r="S215" s="142">
        <v>0</v>
      </c>
      <c r="T215" s="143">
        <f>S215*H215</f>
        <v>0</v>
      </c>
      <c r="AR215" s="144" t="s">
        <v>157</v>
      </c>
      <c r="AT215" s="144" t="s">
        <v>153</v>
      </c>
      <c r="AU215" s="144" t="s">
        <v>86</v>
      </c>
      <c r="AY215" s="16" t="s">
        <v>150</v>
      </c>
      <c r="BE215" s="145">
        <f>IF(N215="základní",J215,0)</f>
        <v>0</v>
      </c>
      <c r="BF215" s="145">
        <f>IF(N215="snížená",J215,0)</f>
        <v>0</v>
      </c>
      <c r="BG215" s="145">
        <f>IF(N215="zákl. přenesená",J215,0)</f>
        <v>0</v>
      </c>
      <c r="BH215" s="145">
        <f>IF(N215="sníž. přenesená",J215,0)</f>
        <v>0</v>
      </c>
      <c r="BI215" s="145">
        <f>IF(N215="nulová",J215,0)</f>
        <v>0</v>
      </c>
      <c r="BJ215" s="16" t="s">
        <v>86</v>
      </c>
      <c r="BK215" s="145">
        <f>ROUND(I215*H215,2)</f>
        <v>0</v>
      </c>
      <c r="BL215" s="16" t="s">
        <v>157</v>
      </c>
      <c r="BM215" s="144" t="s">
        <v>1137</v>
      </c>
    </row>
    <row r="216" spans="2:65" s="1" customFormat="1" ht="16.5" customHeight="1">
      <c r="B216" s="31"/>
      <c r="C216" s="132" t="s">
        <v>78</v>
      </c>
      <c r="D216" s="132" t="s">
        <v>153</v>
      </c>
      <c r="E216" s="133" t="s">
        <v>1138</v>
      </c>
      <c r="F216" s="134" t="s">
        <v>1139</v>
      </c>
      <c r="G216" s="135" t="s">
        <v>391</v>
      </c>
      <c r="H216" s="136">
        <v>50</v>
      </c>
      <c r="I216" s="137"/>
      <c r="J216" s="138">
        <f>ROUND(I216*H216,2)</f>
        <v>0</v>
      </c>
      <c r="K216" s="139"/>
      <c r="L216" s="31"/>
      <c r="M216" s="140" t="s">
        <v>1</v>
      </c>
      <c r="N216" s="141" t="s">
        <v>43</v>
      </c>
      <c r="P216" s="142">
        <f>O216*H216</f>
        <v>0</v>
      </c>
      <c r="Q216" s="142">
        <v>0</v>
      </c>
      <c r="R216" s="142">
        <f>Q216*H216</f>
        <v>0</v>
      </c>
      <c r="S216" s="142">
        <v>0</v>
      </c>
      <c r="T216" s="143">
        <f>S216*H216</f>
        <v>0</v>
      </c>
      <c r="AR216" s="144" t="s">
        <v>157</v>
      </c>
      <c r="AT216" s="144" t="s">
        <v>153</v>
      </c>
      <c r="AU216" s="144" t="s">
        <v>86</v>
      </c>
      <c r="AY216" s="16" t="s">
        <v>150</v>
      </c>
      <c r="BE216" s="145">
        <f>IF(N216="základní",J216,0)</f>
        <v>0</v>
      </c>
      <c r="BF216" s="145">
        <f>IF(N216="snížená",J216,0)</f>
        <v>0</v>
      </c>
      <c r="BG216" s="145">
        <f>IF(N216="zákl. přenesená",J216,0)</f>
        <v>0</v>
      </c>
      <c r="BH216" s="145">
        <f>IF(N216="sníž. přenesená",J216,0)</f>
        <v>0</v>
      </c>
      <c r="BI216" s="145">
        <f>IF(N216="nulová",J216,0)</f>
        <v>0</v>
      </c>
      <c r="BJ216" s="16" t="s">
        <v>86</v>
      </c>
      <c r="BK216" s="145">
        <f>ROUND(I216*H216,2)</f>
        <v>0</v>
      </c>
      <c r="BL216" s="16" t="s">
        <v>157</v>
      </c>
      <c r="BM216" s="144" t="s">
        <v>1140</v>
      </c>
    </row>
    <row r="217" spans="2:65" s="1" customFormat="1" ht="16.5" customHeight="1">
      <c r="B217" s="31"/>
      <c r="C217" s="132" t="s">
        <v>78</v>
      </c>
      <c r="D217" s="132" t="s">
        <v>153</v>
      </c>
      <c r="E217" s="133" t="s">
        <v>1141</v>
      </c>
      <c r="F217" s="134" t="s">
        <v>1142</v>
      </c>
      <c r="G217" s="135" t="s">
        <v>391</v>
      </c>
      <c r="H217" s="136">
        <v>50</v>
      </c>
      <c r="I217" s="137"/>
      <c r="J217" s="138">
        <f>ROUND(I217*H217,2)</f>
        <v>0</v>
      </c>
      <c r="K217" s="139"/>
      <c r="L217" s="31"/>
      <c r="M217" s="182" t="s">
        <v>1</v>
      </c>
      <c r="N217" s="183" t="s">
        <v>43</v>
      </c>
      <c r="O217" s="184"/>
      <c r="P217" s="185">
        <f>O217*H217</f>
        <v>0</v>
      </c>
      <c r="Q217" s="185">
        <v>0</v>
      </c>
      <c r="R217" s="185">
        <f>Q217*H217</f>
        <v>0</v>
      </c>
      <c r="S217" s="185">
        <v>0</v>
      </c>
      <c r="T217" s="186">
        <f>S217*H217</f>
        <v>0</v>
      </c>
      <c r="AR217" s="144" t="s">
        <v>157</v>
      </c>
      <c r="AT217" s="144" t="s">
        <v>153</v>
      </c>
      <c r="AU217" s="144" t="s">
        <v>86</v>
      </c>
      <c r="AY217" s="16" t="s">
        <v>150</v>
      </c>
      <c r="BE217" s="145">
        <f>IF(N217="základní",J217,0)</f>
        <v>0</v>
      </c>
      <c r="BF217" s="145">
        <f>IF(N217="snížená",J217,0)</f>
        <v>0</v>
      </c>
      <c r="BG217" s="145">
        <f>IF(N217="zákl. přenesená",J217,0)</f>
        <v>0</v>
      </c>
      <c r="BH217" s="145">
        <f>IF(N217="sníž. přenesená",J217,0)</f>
        <v>0</v>
      </c>
      <c r="BI217" s="145">
        <f>IF(N217="nulová",J217,0)</f>
        <v>0</v>
      </c>
      <c r="BJ217" s="16" t="s">
        <v>86</v>
      </c>
      <c r="BK217" s="145">
        <f>ROUND(I217*H217,2)</f>
        <v>0</v>
      </c>
      <c r="BL217" s="16" t="s">
        <v>157</v>
      </c>
      <c r="BM217" s="144" t="s">
        <v>1143</v>
      </c>
    </row>
    <row r="218" spans="2:65" s="1" customFormat="1" ht="6.95" customHeight="1">
      <c r="B218" s="43"/>
      <c r="C218" s="44"/>
      <c r="D218" s="44"/>
      <c r="E218" s="44"/>
      <c r="F218" s="44"/>
      <c r="G218" s="44"/>
      <c r="H218" s="44"/>
      <c r="I218" s="44"/>
      <c r="J218" s="44"/>
      <c r="K218" s="44"/>
      <c r="L218" s="31"/>
    </row>
  </sheetData>
  <sheetProtection algorithmName="SHA-512" hashValue="2TWkh0Qf+s5LrJj5PvfGvcrpqz5ocCZX8C+Iz3XxSbWEqIv6mUJ2yBWsT2bDOeAeO9Del3IY4k+QVeRq341XPQ==" saltValue="QesW9s5xf05rt926WzH7GIyyUZanLbaZKhTzMldmA5+azj6E/m/2DM+WDBu+H9nemHq9tu6fpLn2fgcgEakBDg==" spinCount="100000" sheet="1" objects="1" scenarios="1" formatColumns="0" formatRows="0" autoFilter="0"/>
  <autoFilter ref="C129:K217" xr:uid="{00000000-0009-0000-0000-000007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16</vt:i4>
      </vt:variant>
    </vt:vector>
  </HeadingPairs>
  <TitlesOfParts>
    <vt:vector size="24" baseType="lpstr">
      <vt:lpstr>Rekapitulace stavby</vt:lpstr>
      <vt:lpstr>SO 01 - Stavební část</vt:lpstr>
      <vt:lpstr>SO 02 - Zdravotechnika</vt:lpstr>
      <vt:lpstr>SO 03 - Vytápění</vt:lpstr>
      <vt:lpstr>SO 04 - Vzduchotechnika</vt:lpstr>
      <vt:lpstr>SO 05 - Plynová zařízení</vt:lpstr>
      <vt:lpstr>SO 06 - MaR</vt:lpstr>
      <vt:lpstr>SO 07 - Elektroinstalace</vt:lpstr>
      <vt:lpstr>'Rekapitulace stavby'!Názvy_tisku</vt:lpstr>
      <vt:lpstr>'SO 01 - Stavební část'!Názvy_tisku</vt:lpstr>
      <vt:lpstr>'SO 02 - Zdravotechnika'!Názvy_tisku</vt:lpstr>
      <vt:lpstr>'SO 03 - Vytápění'!Názvy_tisku</vt:lpstr>
      <vt:lpstr>'SO 04 - Vzduchotechnika'!Názvy_tisku</vt:lpstr>
      <vt:lpstr>'SO 05 - Plynová zařízení'!Názvy_tisku</vt:lpstr>
      <vt:lpstr>'SO 06 - MaR'!Názvy_tisku</vt:lpstr>
      <vt:lpstr>'SO 07 - Elektroinstalace'!Názvy_tisku</vt:lpstr>
      <vt:lpstr>'Rekapitulace stavby'!Oblast_tisku</vt:lpstr>
      <vt:lpstr>'SO 01 - Stavební část'!Oblast_tisku</vt:lpstr>
      <vt:lpstr>'SO 02 - Zdravotechnika'!Oblast_tisku</vt:lpstr>
      <vt:lpstr>'SO 03 - Vytápění'!Oblast_tisku</vt:lpstr>
      <vt:lpstr>'SO 04 - Vzduchotechnika'!Oblast_tisku</vt:lpstr>
      <vt:lpstr>'SO 05 - Plynová zařízení'!Oblast_tisku</vt:lpstr>
      <vt:lpstr>'SO 06 - MaR'!Oblast_tisku</vt:lpstr>
      <vt:lpstr>'SO 07 - Elektroinstalace'!Oblast_tisku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DESKTOP-EU24M90\admin</dc:creator>
  <cp:lastModifiedBy>Eva</cp:lastModifiedBy>
  <dcterms:created xsi:type="dcterms:W3CDTF">2023-04-06T15:22:51Z</dcterms:created>
  <dcterms:modified xsi:type="dcterms:W3CDTF">2023-04-06T16:07:56Z</dcterms:modified>
</cp:coreProperties>
</file>