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NAS_Master\Public\Starosta\AKCE\septikHasicarna\"/>
    </mc:Choice>
  </mc:AlternateContent>
  <xr:revisionPtr revIDLastSave="0" documentId="8_{4D401CCB-6706-45DE-95FD-D6AE861F2A21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Rekapitulace stavby" sheetId="1" r:id="rId1"/>
    <sheet name="Ka - ŘEŠENÍ ZAŘÍZENÍ NA L..." sheetId="2" r:id="rId2"/>
  </sheets>
  <definedNames>
    <definedName name="_xlnm._FilterDatabase" localSheetId="1" hidden="1">'Ka - ŘEŠENÍ ZAŘÍZENÍ NA L...'!$C$121:$K$188</definedName>
    <definedName name="_xlnm.Print_Titles" localSheetId="1">'Ka - ŘEŠENÍ ZAŘÍZENÍ NA L...'!$121:$121</definedName>
    <definedName name="_xlnm.Print_Titles" localSheetId="0">'Rekapitulace stavby'!$92:$92</definedName>
    <definedName name="_xlnm.Print_Area" localSheetId="1">'Ka - ŘEŠENÍ ZAŘÍZENÍ NA L...'!$C$111:$J$188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88" i="2"/>
  <c r="BH188" i="2"/>
  <c r="BG188" i="2"/>
  <c r="BF188" i="2"/>
  <c r="T188" i="2"/>
  <c r="T187" i="2" s="1"/>
  <c r="R188" i="2"/>
  <c r="R187" i="2" s="1"/>
  <c r="P188" i="2"/>
  <c r="P187" i="2" s="1"/>
  <c r="BI186" i="2"/>
  <c r="BH186" i="2"/>
  <c r="BG186" i="2"/>
  <c r="BF186" i="2"/>
  <c r="T186" i="2"/>
  <c r="T185" i="2" s="1"/>
  <c r="R186" i="2"/>
  <c r="R185" i="2" s="1"/>
  <c r="P186" i="2"/>
  <c r="P185" i="2" s="1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0" i="2"/>
  <c r="BH180" i="2"/>
  <c r="BG180" i="2"/>
  <c r="BF180" i="2"/>
  <c r="T180" i="2"/>
  <c r="T179" i="2" s="1"/>
  <c r="R180" i="2"/>
  <c r="R179" i="2" s="1"/>
  <c r="P180" i="2"/>
  <c r="P179" i="2" s="1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5" i="2"/>
  <c r="BH155" i="2"/>
  <c r="BG155" i="2"/>
  <c r="BF155" i="2"/>
  <c r="T155" i="2"/>
  <c r="R155" i="2"/>
  <c r="P155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J118" i="2"/>
  <c r="F116" i="2"/>
  <c r="E114" i="2"/>
  <c r="J89" i="2"/>
  <c r="F87" i="2"/>
  <c r="E85" i="2"/>
  <c r="J22" i="2"/>
  <c r="E22" i="2"/>
  <c r="J119" i="2" s="1"/>
  <c r="J21" i="2"/>
  <c r="J16" i="2"/>
  <c r="E16" i="2"/>
  <c r="F90" i="2" s="1"/>
  <c r="J15" i="2"/>
  <c r="J13" i="2"/>
  <c r="E13" i="2"/>
  <c r="F89" i="2" s="1"/>
  <c r="J12" i="2"/>
  <c r="J10" i="2"/>
  <c r="J116" i="2"/>
  <c r="L90" i="1"/>
  <c r="AM90" i="1"/>
  <c r="AM89" i="1"/>
  <c r="L89" i="1"/>
  <c r="AM87" i="1"/>
  <c r="L87" i="1"/>
  <c r="L85" i="1"/>
  <c r="L84" i="1"/>
  <c r="J138" i="2"/>
  <c r="BK163" i="2"/>
  <c r="BK168" i="2"/>
  <c r="BK174" i="2"/>
  <c r="BK180" i="2"/>
  <c r="J150" i="2"/>
  <c r="BK142" i="2"/>
  <c r="BK177" i="2"/>
  <c r="J161" i="2"/>
  <c r="J171" i="2"/>
  <c r="BK141" i="2"/>
  <c r="BK172" i="2"/>
  <c r="BK169" i="2"/>
  <c r="BK167" i="2"/>
  <c r="J183" i="2"/>
  <c r="BK132" i="2"/>
  <c r="J163" i="2"/>
  <c r="J125" i="2"/>
  <c r="BK125" i="2"/>
  <c r="J155" i="2"/>
  <c r="BK136" i="2"/>
  <c r="J153" i="2"/>
  <c r="BK188" i="2"/>
  <c r="J142" i="2"/>
  <c r="BK155" i="2"/>
  <c r="J170" i="2"/>
  <c r="BK161" i="2"/>
  <c r="J130" i="2"/>
  <c r="BK146" i="2"/>
  <c r="J126" i="2"/>
  <c r="BK159" i="2"/>
  <c r="BK148" i="2"/>
  <c r="J188" i="2"/>
  <c r="J159" i="2"/>
  <c r="BK150" i="2"/>
  <c r="J186" i="2"/>
  <c r="J177" i="2"/>
  <c r="BK173" i="2"/>
  <c r="J184" i="2"/>
  <c r="BK138" i="2"/>
  <c r="J139" i="2"/>
  <c r="J180" i="2"/>
  <c r="BK184" i="2"/>
  <c r="BK153" i="2"/>
  <c r="J148" i="2"/>
  <c r="J133" i="2"/>
  <c r="J166" i="2"/>
  <c r="J167" i="2"/>
  <c r="BK171" i="2"/>
  <c r="BK126" i="2"/>
  <c r="J172" i="2"/>
  <c r="J173" i="2"/>
  <c r="BK175" i="2"/>
  <c r="AS94" i="1"/>
  <c r="J141" i="2"/>
  <c r="BK186" i="2"/>
  <c r="BK130" i="2"/>
  <c r="J151" i="2"/>
  <c r="BK151" i="2"/>
  <c r="BK183" i="2"/>
  <c r="J128" i="2"/>
  <c r="J169" i="2"/>
  <c r="J132" i="2"/>
  <c r="BK139" i="2"/>
  <c r="J146" i="2"/>
  <c r="BK170" i="2"/>
  <c r="J174" i="2"/>
  <c r="BK133" i="2"/>
  <c r="BK128" i="2"/>
  <c r="J168" i="2"/>
  <c r="J175" i="2"/>
  <c r="BK166" i="2"/>
  <c r="J136" i="2"/>
  <c r="BK160" i="2" l="1"/>
  <c r="J160" i="2" s="1"/>
  <c r="J98" i="2" s="1"/>
  <c r="T124" i="2"/>
  <c r="P165" i="2"/>
  <c r="T165" i="2"/>
  <c r="P154" i="2"/>
  <c r="R165" i="2"/>
  <c r="P124" i="2"/>
  <c r="R154" i="2"/>
  <c r="T160" i="2"/>
  <c r="T182" i="2"/>
  <c r="T181" i="2" s="1"/>
  <c r="R124" i="2"/>
  <c r="R123" i="2" s="1"/>
  <c r="R122" i="2" s="1"/>
  <c r="P160" i="2"/>
  <c r="R182" i="2"/>
  <c r="R181" i="2" s="1"/>
  <c r="BK124" i="2"/>
  <c r="J124" i="2" s="1"/>
  <c r="J96" i="2" s="1"/>
  <c r="T154" i="2"/>
  <c r="BK182" i="2"/>
  <c r="J182" i="2" s="1"/>
  <c r="J102" i="2" s="1"/>
  <c r="BK154" i="2"/>
  <c r="J154" i="2"/>
  <c r="J97" i="2" s="1"/>
  <c r="R160" i="2"/>
  <c r="P182" i="2"/>
  <c r="P181" i="2"/>
  <c r="BK165" i="2"/>
  <c r="J165" i="2"/>
  <c r="J99" i="2" s="1"/>
  <c r="BK179" i="2"/>
  <c r="J179" i="2" s="1"/>
  <c r="J100" i="2" s="1"/>
  <c r="BK185" i="2"/>
  <c r="J185" i="2"/>
  <c r="J103" i="2" s="1"/>
  <c r="BK187" i="2"/>
  <c r="J187" i="2" s="1"/>
  <c r="J104" i="2" s="1"/>
  <c r="BE188" i="2"/>
  <c r="F118" i="2"/>
  <c r="BE130" i="2"/>
  <c r="BE139" i="2"/>
  <c r="BE167" i="2"/>
  <c r="BE168" i="2"/>
  <c r="BE169" i="2"/>
  <c r="BE173" i="2"/>
  <c r="BE175" i="2"/>
  <c r="BE184" i="2"/>
  <c r="J90" i="2"/>
  <c r="BE133" i="2"/>
  <c r="BE159" i="2"/>
  <c r="BE163" i="2"/>
  <c r="BE171" i="2"/>
  <c r="BE180" i="2"/>
  <c r="BE186" i="2"/>
  <c r="J87" i="2"/>
  <c r="F119" i="2"/>
  <c r="BE126" i="2"/>
  <c r="BE183" i="2"/>
  <c r="BE136" i="2"/>
  <c r="BE138" i="2"/>
  <c r="BE146" i="2"/>
  <c r="BE148" i="2"/>
  <c r="BE166" i="2"/>
  <c r="BE172" i="2"/>
  <c r="BE151" i="2"/>
  <c r="BE155" i="2"/>
  <c r="BE125" i="2"/>
  <c r="BE141" i="2"/>
  <c r="BE142" i="2"/>
  <c r="BE177" i="2"/>
  <c r="BE128" i="2"/>
  <c r="BE150" i="2"/>
  <c r="BE170" i="2"/>
  <c r="BE174" i="2"/>
  <c r="BE153" i="2"/>
  <c r="BE161" i="2"/>
  <c r="BE132" i="2"/>
  <c r="F35" i="2"/>
  <c r="BD95" i="1"/>
  <c r="BD94" i="1" s="1"/>
  <c r="W33" i="1" s="1"/>
  <c r="F33" i="2"/>
  <c r="BB95" i="1"/>
  <c r="BB94" i="1" s="1"/>
  <c r="W31" i="1" s="1"/>
  <c r="F32" i="2"/>
  <c r="BA95" i="1"/>
  <c r="BA94" i="1" s="1"/>
  <c r="AW94" i="1" s="1"/>
  <c r="AK30" i="1" s="1"/>
  <c r="J32" i="2"/>
  <c r="AW95" i="1" s="1"/>
  <c r="F34" i="2"/>
  <c r="BC95" i="1" s="1"/>
  <c r="BC94" i="1" s="1"/>
  <c r="W32" i="1" s="1"/>
  <c r="P123" i="2" l="1"/>
  <c r="P122" i="2"/>
  <c r="AU95" i="1"/>
  <c r="AU94" i="1" s="1"/>
  <c r="T123" i="2"/>
  <c r="T122" i="2"/>
  <c r="BK123" i="2"/>
  <c r="BK122" i="2"/>
  <c r="J122" i="2" s="1"/>
  <c r="J28" i="2" s="1"/>
  <c r="AG95" i="1" s="1"/>
  <c r="BK181" i="2"/>
  <c r="J181" i="2"/>
  <c r="J101" i="2"/>
  <c r="W30" i="1"/>
  <c r="F31" i="2"/>
  <c r="AZ95" i="1"/>
  <c r="AZ94" i="1" s="1"/>
  <c r="W29" i="1" s="1"/>
  <c r="AX94" i="1"/>
  <c r="AY94" i="1"/>
  <c r="J31" i="2"/>
  <c r="AV95" i="1"/>
  <c r="AT95" i="1"/>
  <c r="AG94" i="1" l="1"/>
  <c r="AK26" i="1" s="1"/>
  <c r="AN95" i="1"/>
  <c r="J94" i="2"/>
  <c r="J123" i="2"/>
  <c r="J95" i="2"/>
  <c r="J37" i="2"/>
  <c r="AV94" i="1"/>
  <c r="AK29" i="1" s="1"/>
  <c r="AK35" i="1" s="1"/>
  <c r="AT94" i="1" l="1"/>
  <c r="AN94" i="1"/>
</calcChain>
</file>

<file path=xl/sharedStrings.xml><?xml version="1.0" encoding="utf-8"?>
<sst xmlns="http://schemas.openxmlformats.org/spreadsheetml/2006/main" count="996" uniqueCount="296">
  <si>
    <t>Export Komplet</t>
  </si>
  <si>
    <t/>
  </si>
  <si>
    <t>2.0</t>
  </si>
  <si>
    <t>ZAMOK</t>
  </si>
  <si>
    <t>False</t>
  </si>
  <si>
    <t>{77fff5bf-e21e-4762-a4cf-e79862cb902b}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</si>
  <si>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</si>
  <si>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</si>
  <si>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</si>
  <si>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</si>
  <si>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</si>
  <si>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</si>
  <si>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</si>
  <si>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</si>
  <si>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</si>
  <si>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</si>
  <si>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</si>
  <si>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ŘEŠENÍ ZAŘÍZENÍ NA LIKVIDACI ODPADNÍCH VODPRO OBJEKT Č.P. 269 NA ST.P.Č. 369 V KAT. ÚZ. CHUCHELNA</t>
  </si>
  <si>
    <t>KSO:</t>
  </si>
  <si>
    <t>CC-CZ:</t>
  </si>
  <si>
    <t>Místo:</t>
  </si>
  <si>
    <t>Č.P. 269 NA ST.P.Č. 369 V KAT. ÚZ. CHUCHELNA</t>
  </si>
  <si>
    <t>Datum:</t>
  </si>
  <si>
    <t>7. 10. 2022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</si>
  <si>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</si>
  <si>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</si>
  <si>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</si>
  <si>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</si>
  <si>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</si>
  <si>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</si>
  <si>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</si>
  <si>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ALEŠ KREISL, Ing. arch. Vladimíra Jínová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</si>
  <si>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</si>
  <si>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</si>
  <si>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</si>
  <si>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</si>
  <si>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</si>
  <si>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</si>
  <si>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</si>
  <si>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</si>
  <si>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</si>
  <si>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</si>
  <si>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</si>
  <si>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</si>
  <si>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</si>
  <si>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</si>
  <si>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</si>
  <si>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</si>
  <si>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</si>
  <si>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</si>
  <si>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</si>
  <si>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</si>
  <si>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</si>
  <si>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</si>
  <si>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</si>
  <si>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</si>
  <si>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</si>
  <si>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</si>
  <si>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</si>
  <si>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</si>
  <si>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</si>
  <si>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</si>
  <si>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</si>
  <si>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</si>
  <si>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</si>
  <si>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</si>
  <si>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</si>
  <si>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</si>
  <si>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</si>
  <si>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</si>
  <si>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</si>
  <si>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</si>
  <si>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</si>
  <si>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</si>
  <si>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</si>
  <si>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</si>
  <si>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</si>
  <si>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</si>
  <si>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</si>
  <si>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</si>
  <si>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</si>
  <si>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</si>
  <si>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</si>
  <si>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</si>
  <si>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</si>
  <si>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</si>
  <si>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</si>
  <si>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</si>
  <si>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</si>
  <si>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</si>
  <si>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</si>
  <si>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</si>
  <si>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</si>
  <si>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</si>
  <si>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</si>
  <si>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</si>
  <si>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</si>
  <si>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</si>
  <si>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</si>
  <si>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</si>
  <si>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</si>
  <si>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</si>
  <si>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</si>
  <si>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</si>
  <si>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</si>
  <si>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</si>
  <si>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</si>
  <si>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</si>
  <si>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</si>
  <si>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</si>
  <si>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</si>
  <si>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</si>
  <si>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</si>
  <si>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</si>
  <si>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</si>
  <si>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</si>
  <si>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</si>
  <si>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121151113</t>
  </si>
  <si>
    <t>Sejmutí ornice plochy do 500 m2 tl vrstvy do 200 mm strojně</t>
  </si>
  <si>
    <t>m2</t>
  </si>
  <si>
    <t>4</t>
  </si>
  <si>
    <t>-1899565607</t>
  </si>
  <si>
    <t>132212131</t>
  </si>
  <si>
    <t>Hloubení nezapažených rýh šířky do 800 mm v soudržných horninách třídy těžitelnosti I skupiny 3 ručně</t>
  </si>
  <si>
    <t>m3</t>
  </si>
  <si>
    <t>-1921517189</t>
  </si>
  <si>
    <t>VV</t>
  </si>
  <si>
    <t>6*0,8*0,9</t>
  </si>
  <si>
    <t>3</t>
  </si>
  <si>
    <t>133251102</t>
  </si>
  <si>
    <t>Hloubení šachet nezapažených v hornině třídy těžitelnosti I skupiny 3 objem do 50 m3</t>
  </si>
  <si>
    <t>403827720</t>
  </si>
  <si>
    <t>(1,6+1,5)*2*2 "pro nádrž</t>
  </si>
  <si>
    <t>151811131</t>
  </si>
  <si>
    <t>Osazení pažicího boxu hl výkopu do 4 m š do 1,2 m</t>
  </si>
  <si>
    <t>1502369826</t>
  </si>
  <si>
    <t>(1,5+1,5)*2*2 "pro nádrž</t>
  </si>
  <si>
    <t>5</t>
  </si>
  <si>
    <t>151811231</t>
  </si>
  <si>
    <t>Odstranění pažicího boxu hl výkopu do 4 m š do 1,2 m</t>
  </si>
  <si>
    <t>1415234286</t>
  </si>
  <si>
    <t>6</t>
  </si>
  <si>
    <t>162751117</t>
  </si>
  <si>
    <t>Vodorovné přemístění přes 9 000 do 10000 m výkopku/sypaniny z horniny třídy těžitelnosti I skupiny 1 až 3</t>
  </si>
  <si>
    <t>963901317</t>
  </si>
  <si>
    <t>1,392+2,939+0,464+0,45</t>
  </si>
  <si>
    <t>Součet</t>
  </si>
  <si>
    <t>7</t>
  </si>
  <si>
    <t>162751119</t>
  </si>
  <si>
    <t>Příplatek k vodorovnému přemístění výkopku/sypaniny z horniny třídy těžitelnosti I skupiny 1 až 3 ZKD 1000 m přes 10000 m</t>
  </si>
  <si>
    <t>-1038076229</t>
  </si>
  <si>
    <t>5,245*12 'Přepočtené koeficientem množství</t>
  </si>
  <si>
    <t>8</t>
  </si>
  <si>
    <t>167151111</t>
  </si>
  <si>
    <t>Nakládání výkopku z hornin třídy těžitelnosti I skupiny 1 až 3 přes 100 m3</t>
  </si>
  <si>
    <t>163376691</t>
  </si>
  <si>
    <t>9</t>
  </si>
  <si>
    <t>171201231</t>
  </si>
  <si>
    <t>Poplatek za uložení zeminy a kamení na recyklační skládce (skládkovné) kód odpadu 17 05 04</t>
  </si>
  <si>
    <t>t</t>
  </si>
  <si>
    <t>-1890420641</t>
  </si>
  <si>
    <t>5,245*1,6 'Přepočtené koeficientem množství</t>
  </si>
  <si>
    <t>10</t>
  </si>
  <si>
    <t>171251201</t>
  </si>
  <si>
    <t>Uložení sypaniny na skládky nebo meziskládky</t>
  </si>
  <si>
    <t>801852310</t>
  </si>
  <si>
    <t>11</t>
  </si>
  <si>
    <t>174111101</t>
  </si>
  <si>
    <t>Zásyp jam, šachet rýh nebo kolem objektů sypaninou se zhutněním ručně</t>
  </si>
  <si>
    <t>887079216</t>
  </si>
  <si>
    <t>4,32+12,4</t>
  </si>
  <si>
    <t>-1,392-2,939-0,464-0,45</t>
  </si>
  <si>
    <t>12</t>
  </si>
  <si>
    <t>175111101</t>
  </si>
  <si>
    <t>Obsypání potrubí ručně sypaninou bez prohození, uloženou do 3 m</t>
  </si>
  <si>
    <t>1337317204</t>
  </si>
  <si>
    <t>(3,4+2,4)*0,8*0,3</t>
  </si>
  <si>
    <t>13</t>
  </si>
  <si>
    <t>M</t>
  </si>
  <si>
    <t>58337310</t>
  </si>
  <si>
    <t>štěrkopísek frakce 0/4</t>
  </si>
  <si>
    <t>676941488</t>
  </si>
  <si>
    <t>1,392*2 'Přepočtené koeficientem množství</t>
  </si>
  <si>
    <t>14</t>
  </si>
  <si>
    <t>181411131</t>
  </si>
  <si>
    <t>Založení parkového trávníku výsevem pl do 1000 m2 v rovině a ve svahu do 1:5</t>
  </si>
  <si>
    <t>902156039</t>
  </si>
  <si>
    <t>00572410</t>
  </si>
  <si>
    <t>osivo směs travní parková</t>
  </si>
  <si>
    <t>kg</t>
  </si>
  <si>
    <t>1607119760</t>
  </si>
  <si>
    <t>7*0,02 'Přepočtené koeficientem množství</t>
  </si>
  <si>
    <t>16</t>
  </si>
  <si>
    <t>182351123</t>
  </si>
  <si>
    <t>Rozprostření ornice pl přes 100 do 500 m2 ve svahu přes 1:5 tl vrstvy do 200 mm strojně</t>
  </si>
  <si>
    <t>713768123</t>
  </si>
  <si>
    <t>Svislé a kompletní konstrukce</t>
  </si>
  <si>
    <t>17</t>
  </si>
  <si>
    <t>389541113</t>
  </si>
  <si>
    <t>Náplň těles filtrů z hrubého drceného kameniva zrnitosti 16-32 mm</t>
  </si>
  <si>
    <t>-1362290147</t>
  </si>
  <si>
    <t>0,93*0,93*3,14*2 "objem obsypu</t>
  </si>
  <si>
    <t>-0,63*0,63*3,14*2 "objem nádrže</t>
  </si>
  <si>
    <t>18</t>
  </si>
  <si>
    <t>38999110R</t>
  </si>
  <si>
    <t>Montáž a DODÁVKA samonosného biologického filtru z plastických hmot rozměru do 1260x2000 mm (např. ABF 4 15-20)</t>
  </si>
  <si>
    <t>kus</t>
  </si>
  <si>
    <t>1720097249</t>
  </si>
  <si>
    <t>Vodorovné konstrukce</t>
  </si>
  <si>
    <t>19</t>
  </si>
  <si>
    <t>451572111</t>
  </si>
  <si>
    <t>Lože pod potrubí otevřený výkop z kameniva drobného těženého</t>
  </si>
  <si>
    <t>-599734532</t>
  </si>
  <si>
    <t>(3,4+2,4)*0,8*0,1</t>
  </si>
  <si>
    <t>20</t>
  </si>
  <si>
    <t>452311141</t>
  </si>
  <si>
    <t>Podkladní desky z betonu prostého tř. C 16/20 otevřený výkop</t>
  </si>
  <si>
    <t>41882138</t>
  </si>
  <si>
    <t>1,5*1,5*0,2</t>
  </si>
  <si>
    <t>Trubní vedení</t>
  </si>
  <si>
    <t>871355211</t>
  </si>
  <si>
    <t>Kanalizační potrubí z tvrdého PVC jednovrstvé tuhost třídy SN4 DN 200</t>
  </si>
  <si>
    <t>m</t>
  </si>
  <si>
    <t>1739589696</t>
  </si>
  <si>
    <t>22</t>
  </si>
  <si>
    <t>87735043R</t>
  </si>
  <si>
    <t>Provedení napojení na stávající potrubí ze septiku vč. dodávky materiálu</t>
  </si>
  <si>
    <t>1170287177</t>
  </si>
  <si>
    <t>23</t>
  </si>
  <si>
    <t>877355211</t>
  </si>
  <si>
    <t>Montáž tvarovek z tvrdého PVC-systém KG nebo z polypropylenu-systém KG 2000 jednoosé DN 200</t>
  </si>
  <si>
    <t>-1040329585</t>
  </si>
  <si>
    <t>24</t>
  </si>
  <si>
    <t>28611366</t>
  </si>
  <si>
    <t>koleno kanalizace PVC KG 200x45°</t>
  </si>
  <si>
    <t>1406788423</t>
  </si>
  <si>
    <t>25</t>
  </si>
  <si>
    <t>28612222</t>
  </si>
  <si>
    <t>odbočka kanalizační plastová PVC KG DN 200x160/45°</t>
  </si>
  <si>
    <t>1584890829</t>
  </si>
  <si>
    <t>26</t>
  </si>
  <si>
    <t>894812117</t>
  </si>
  <si>
    <t xml:space="preserve">Revizní a čistící šachta z PP šachtové dno DN 315/200 </t>
  </si>
  <si>
    <t>500031245</t>
  </si>
  <si>
    <t>27</t>
  </si>
  <si>
    <t>894812135</t>
  </si>
  <si>
    <t>Revizní a čistící šachta z PP DN 315 šachtová roura korugovaná s hrdlem světlé hloubky 3000 mm</t>
  </si>
  <si>
    <t>-1987152901</t>
  </si>
  <si>
    <t>28</t>
  </si>
  <si>
    <t>894812149</t>
  </si>
  <si>
    <t>Příplatek k rourám revizní a čistící šachty z PP DN 315 za uříznutí šachtové roury</t>
  </si>
  <si>
    <t>-542366889</t>
  </si>
  <si>
    <t>29</t>
  </si>
  <si>
    <t>894812156</t>
  </si>
  <si>
    <t>Revizní a čistící šachta z PP DN 315 poklop plastový pro třídu zatížení A15 s teleskopickou trubkou</t>
  </si>
  <si>
    <t>2108496993</t>
  </si>
  <si>
    <t>30</t>
  </si>
  <si>
    <t>899721111</t>
  </si>
  <si>
    <t>Signalizační vodič DN do 150 mm na potrubí</t>
  </si>
  <si>
    <t>459522288</t>
  </si>
  <si>
    <t>3,4+2,4</t>
  </si>
  <si>
    <t>31</t>
  </si>
  <si>
    <t>899722114</t>
  </si>
  <si>
    <t>Krytí potrubí z plastů výstražnou fólií z PVC 40 cm</t>
  </si>
  <si>
    <t>2027398056</t>
  </si>
  <si>
    <t>998</t>
  </si>
  <si>
    <t>Přesun hmot</t>
  </si>
  <si>
    <t>32</t>
  </si>
  <si>
    <t>998276101</t>
  </si>
  <si>
    <t>Přesun hmot pro trubní vedení z trub z plastických hmot otevřený výkop</t>
  </si>
  <si>
    <t>404222843</t>
  </si>
  <si>
    <t>VRN</t>
  </si>
  <si>
    <t>Vedlejší rozpočtové náklady</t>
  </si>
  <si>
    <t>VRN1</t>
  </si>
  <si>
    <t>Průzkumné, geodetické a projektové práce</t>
  </si>
  <si>
    <t>33</t>
  </si>
  <si>
    <t>012103000</t>
  </si>
  <si>
    <t>Geodetické práce před výstavbou</t>
  </si>
  <si>
    <t>…</t>
  </si>
  <si>
    <t>1024</t>
  </si>
  <si>
    <t>2090983629</t>
  </si>
  <si>
    <t>34</t>
  </si>
  <si>
    <t>012303000</t>
  </si>
  <si>
    <t>Geodetické práce po výstavbě</t>
  </si>
  <si>
    <t>1154397240</t>
  </si>
  <si>
    <t>VRN3</t>
  </si>
  <si>
    <t>Zařízení staveniště</t>
  </si>
  <si>
    <t>35</t>
  </si>
  <si>
    <t>030001000</t>
  </si>
  <si>
    <t>-1819494753</t>
  </si>
  <si>
    <t>VRN4</t>
  </si>
  <si>
    <t>Inženýrská činnost</t>
  </si>
  <si>
    <t>36</t>
  </si>
  <si>
    <t>043002000</t>
  </si>
  <si>
    <t>Zkoušky a ostatní měření - zkouška vodotěsnosti</t>
  </si>
  <si>
    <t>1833563206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</si>
</sst>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ht="10.199999999999999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ht="36.9" customHeight="1"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15" t="s">
        <v>6</v>
      </c>
      <c r="BT2" s="15" t="s">
        <v>7</v>
      </c>
    </row>
    <row r="3" spans="1:74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ht="12" customHeight="1">
      <c r="B5" s="18"/>
      <c r="D5" s="22" t="s">
        <v>13</v>
      </c>
      <c r="K5" s="174" t="s">
        <v>14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R5" s="18"/>
      <c r="BE5" s="171" t="s">
        <v>15</v>
      </c>
      <c r="BS5" s="15" t="s">
        <v>6</v>
      </c>
    </row>
    <row r="6" spans="1:74" ht="36.9" customHeight="1">
      <c r="B6" s="18"/>
      <c r="D6" s="24" t="s">
        <v>16</v>
      </c>
      <c r="K6" s="176" t="s">
        <v>17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R6" s="18"/>
      <c r="BE6" s="172"/>
      <c r="BS6" s="15" t="s">
        <v>6</v>
      </c>
    </row>
    <row r="7" spans="1:74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172"/>
      <c r="BS7" s="15" t="s">
        <v>6</v>
      </c>
    </row>
    <row r="8" spans="1:74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172"/>
      <c r="BS8" s="15" t="s">
        <v>6</v>
      </c>
    </row>
    <row r="9" spans="1:74" ht="14.4" customHeight="1">
      <c r="B9" s="18"/>
      <c r="AR9" s="18"/>
      <c r="BE9" s="172"/>
      <c r="BS9" s="15" t="s">
        <v>6</v>
      </c>
    </row>
    <row r="10" spans="1:74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172"/>
      <c r="BS10" s="15" t="s">
        <v>6</v>
      </c>
    </row>
    <row r="11" spans="1:74" ht="18.45" customHeight="1">
      <c r="B11" s="18"/>
      <c r="E11" s="23" t="s">
        <v>26</v>
      </c>
      <c r="AK11" s="25" t="s">
        <v>27</v>
      </c>
      <c r="AN11" s="23" t="s">
        <v>1</v>
      </c>
      <c r="AR11" s="18"/>
      <c r="BE11" s="172"/>
      <c r="BS11" s="15" t="s">
        <v>6</v>
      </c>
    </row>
    <row r="12" spans="1:74" ht="6.9" customHeight="1">
      <c r="B12" s="18"/>
      <c r="AR12" s="18"/>
      <c r="BE12" s="172"/>
      <c r="BS12" s="15" t="s">
        <v>6</v>
      </c>
    </row>
    <row r="13" spans="1:74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172"/>
      <c r="BS13" s="15" t="s">
        <v>6</v>
      </c>
    </row>
    <row r="14" spans="1:74" ht="13.2">
      <c r="B14" s="18"/>
      <c r="E14" s="177" t="s">
        <v>29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25" t="s">
        <v>27</v>
      </c>
      <c r="AN14" s="27" t="s">
        <v>29</v>
      </c>
      <c r="AR14" s="18"/>
      <c r="BE14" s="172"/>
      <c r="BS14" s="15" t="s">
        <v>6</v>
      </c>
    </row>
    <row r="15" spans="1:74" ht="6.9" customHeight="1">
      <c r="B15" s="18"/>
      <c r="AR15" s="18"/>
      <c r="BE15" s="172"/>
      <c r="BS15" s="15" t="s">
        <v>4</v>
      </c>
    </row>
    <row r="16" spans="1:74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172"/>
      <c r="BS16" s="15" t="s">
        <v>4</v>
      </c>
    </row>
    <row r="17" spans="2:71" ht="18.45" customHeight="1">
      <c r="B17" s="18"/>
      <c r="E17" s="23" t="s">
        <v>31</v>
      </c>
      <c r="AK17" s="25" t="s">
        <v>27</v>
      </c>
      <c r="AN17" s="23" t="s">
        <v>1</v>
      </c>
      <c r="AR17" s="18"/>
      <c r="BE17" s="172"/>
      <c r="BS17" s="15" t="s">
        <v>32</v>
      </c>
    </row>
    <row r="18" spans="2:71" ht="6.9" customHeight="1">
      <c r="B18" s="18"/>
      <c r="AR18" s="18"/>
      <c r="BE18" s="172"/>
      <c r="BS18" s="15" t="s">
        <v>6</v>
      </c>
    </row>
    <row r="19" spans="2:71" ht="12" customHeight="1">
      <c r="B19" s="18"/>
      <c r="D19" s="25" t="s">
        <v>33</v>
      </c>
      <c r="AK19" s="25" t="s">
        <v>25</v>
      </c>
      <c r="AN19" s="23" t="s">
        <v>1</v>
      </c>
      <c r="AR19" s="18"/>
      <c r="BE19" s="172"/>
      <c r="BS19" s="15" t="s">
        <v>6</v>
      </c>
    </row>
    <row r="20" spans="2:71" ht="18.45" customHeight="1">
      <c r="B20" s="18"/>
      <c r="E20" s="23" t="s">
        <v>26</v>
      </c>
      <c r="AK20" s="25" t="s">
        <v>27</v>
      </c>
      <c r="AN20" s="23" t="s">
        <v>1</v>
      </c>
      <c r="AR20" s="18"/>
      <c r="BE20" s="172"/>
      <c r="BS20" s="15" t="s">
        <v>32</v>
      </c>
    </row>
    <row r="21" spans="2:71" ht="6.9" customHeight="1">
      <c r="B21" s="18"/>
      <c r="AR21" s="18"/>
      <c r="BE21" s="172"/>
    </row>
    <row r="22" spans="2:71" ht="12" customHeight="1">
      <c r="B22" s="18"/>
      <c r="D22" s="25" t="s">
        <v>34</v>
      </c>
      <c r="AR22" s="18"/>
      <c r="BE22" s="172"/>
    </row>
    <row r="23" spans="2:71" ht="16.5" customHeight="1">
      <c r="B23" s="18"/>
      <c r="E23" s="179" t="s">
        <v>1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R23" s="18"/>
      <c r="BE23" s="172"/>
    </row>
    <row r="24" spans="2:71" ht="6.9" customHeight="1">
      <c r="B24" s="18"/>
      <c r="AR24" s="18"/>
      <c r="BE24" s="172"/>
    </row>
    <row r="25" spans="2:71" ht="6.9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72"/>
    </row>
    <row r="26" spans="2:71" s="1" customFormat="1" ht="25.95" customHeight="1">
      <c r="B26" s="30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0">
        <f>ROUND(AG94,2)</f>
        <v>0</v>
      </c>
      <c r="AL26" s="181"/>
      <c r="AM26" s="181"/>
      <c r="AN26" s="181"/>
      <c r="AO26" s="181"/>
      <c r="AR26" s="30"/>
      <c r="BE26" s="172"/>
    </row>
    <row r="27" spans="2:71" s="1" customFormat="1" ht="6.9" customHeight="1">
      <c r="B27" s="30"/>
      <c r="AR27" s="30"/>
      <c r="BE27" s="172"/>
    </row>
    <row r="28" spans="2:71" s="1" customFormat="1" ht="13.2">
      <c r="B28" s="30"/>
      <c r="L28" s="182" t="s">
        <v>36</v>
      </c>
      <c r="M28" s="182"/>
      <c r="N28" s="182"/>
      <c r="O28" s="182"/>
      <c r="P28" s="182"/>
      <c r="W28" s="182" t="s">
        <v>37</v>
      </c>
      <c r="X28" s="182"/>
      <c r="Y28" s="182"/>
      <c r="Z28" s="182"/>
      <c r="AA28" s="182"/>
      <c r="AB28" s="182"/>
      <c r="AC28" s="182"/>
      <c r="AD28" s="182"/>
      <c r="AE28" s="182"/>
      <c r="AK28" s="182" t="s">
        <v>38</v>
      </c>
      <c r="AL28" s="182"/>
      <c r="AM28" s="182"/>
      <c r="AN28" s="182"/>
      <c r="AO28" s="182"/>
      <c r="AR28" s="30"/>
      <c r="BE28" s="172"/>
    </row>
    <row r="29" spans="2:71" s="2" customFormat="1" ht="14.4" customHeight="1">
      <c r="B29" s="34"/>
      <c r="D29" s="25" t="s">
        <v>39</v>
      </c>
      <c r="F29" s="25" t="s">
        <v>40</v>
      </c>
      <c r="L29" s="185">
        <v>0.21</v>
      </c>
      <c r="M29" s="184"/>
      <c r="N29" s="184"/>
      <c r="O29" s="184"/>
      <c r="P29" s="184"/>
      <c r="W29" s="183">
        <f>ROUND(AZ94, 2)</f>
        <v>0</v>
      </c>
      <c r="X29" s="184"/>
      <c r="Y29" s="184"/>
      <c r="Z29" s="184"/>
      <c r="AA29" s="184"/>
      <c r="AB29" s="184"/>
      <c r="AC29" s="184"/>
      <c r="AD29" s="184"/>
      <c r="AE29" s="184"/>
      <c r="AK29" s="183">
        <f>ROUND(AV94, 2)</f>
        <v>0</v>
      </c>
      <c r="AL29" s="184"/>
      <c r="AM29" s="184"/>
      <c r="AN29" s="184"/>
      <c r="AO29" s="184"/>
      <c r="AR29" s="34"/>
      <c r="BE29" s="173"/>
    </row>
    <row r="30" spans="2:71" s="2" customFormat="1" ht="14.4" customHeight="1">
      <c r="B30" s="34"/>
      <c r="F30" s="25" t="s">
        <v>41</v>
      </c>
      <c r="L30" s="185">
        <v>0.15</v>
      </c>
      <c r="M30" s="184"/>
      <c r="N30" s="184"/>
      <c r="O30" s="184"/>
      <c r="P30" s="184"/>
      <c r="W30" s="183">
        <f>ROUND(BA94,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 2)</f>
        <v>0</v>
      </c>
      <c r="AL30" s="184"/>
      <c r="AM30" s="184"/>
      <c r="AN30" s="184"/>
      <c r="AO30" s="184"/>
      <c r="AR30" s="34"/>
      <c r="BE30" s="173"/>
    </row>
    <row r="31" spans="2:71" s="2" customFormat="1" ht="14.4" hidden="1" customHeight="1">
      <c r="B31" s="34"/>
      <c r="F31" s="25" t="s">
        <v>42</v>
      </c>
      <c r="L31" s="185">
        <v>0.21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4"/>
      <c r="BE31" s="173"/>
    </row>
    <row r="32" spans="2:71" s="2" customFormat="1" ht="14.4" hidden="1" customHeight="1">
      <c r="B32" s="34"/>
      <c r="F32" s="25" t="s">
        <v>43</v>
      </c>
      <c r="L32" s="185">
        <v>0.15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4"/>
      <c r="BE32" s="173"/>
    </row>
    <row r="33" spans="2:57" s="2" customFormat="1" ht="14.4" hidden="1" customHeight="1">
      <c r="B33" s="34"/>
      <c r="F33" s="25" t="s">
        <v>44</v>
      </c>
      <c r="L33" s="185">
        <v>0</v>
      </c>
      <c r="M33" s="184"/>
      <c r="N33" s="184"/>
      <c r="O33" s="184"/>
      <c r="P33" s="184"/>
      <c r="W33" s="183">
        <f>ROUND(BD94, 2)</f>
        <v>0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34"/>
      <c r="BE33" s="173"/>
    </row>
    <row r="34" spans="2:57" s="1" customFormat="1" ht="6.9" customHeight="1">
      <c r="B34" s="30"/>
      <c r="AR34" s="30"/>
      <c r="BE34" s="172"/>
    </row>
    <row r="35" spans="2:57" s="1" customFormat="1" ht="25.95" customHeight="1"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86" t="s">
        <v>47</v>
      </c>
      <c r="Y35" s="187"/>
      <c r="Z35" s="187"/>
      <c r="AA35" s="187"/>
      <c r="AB35" s="187"/>
      <c r="AC35" s="37"/>
      <c r="AD35" s="37"/>
      <c r="AE35" s="37"/>
      <c r="AF35" s="37"/>
      <c r="AG35" s="37"/>
      <c r="AH35" s="37"/>
      <c r="AI35" s="37"/>
      <c r="AJ35" s="37"/>
      <c r="AK35" s="188">
        <f>SUM(AK26:AK33)</f>
        <v>0</v>
      </c>
      <c r="AL35" s="187"/>
      <c r="AM35" s="187"/>
      <c r="AN35" s="187"/>
      <c r="AO35" s="189"/>
      <c r="AP35" s="35"/>
      <c r="AQ35" s="35"/>
      <c r="AR35" s="30"/>
    </row>
    <row r="36" spans="2:57" s="1" customFormat="1" ht="6.9" customHeight="1">
      <c r="B36" s="30"/>
      <c r="AR36" s="30"/>
    </row>
    <row r="37" spans="2:57" s="1" customFormat="1" ht="14.4" customHeight="1">
      <c r="B37" s="30"/>
      <c r="AR37" s="30"/>
    </row>
    <row r="38" spans="2:57" ht="14.4" customHeight="1">
      <c r="B38" s="18"/>
      <c r="AR38" s="18"/>
    </row>
    <row r="39" spans="2:57" ht="14.4" customHeight="1">
      <c r="B39" s="18"/>
      <c r="AR39" s="18"/>
    </row>
    <row r="40" spans="2:57" ht="14.4" customHeight="1">
      <c r="B40" s="18"/>
      <c r="AR40" s="18"/>
    </row>
    <row r="41" spans="2:57" ht="14.4" customHeight="1">
      <c r="B41" s="18"/>
      <c r="AR41" s="18"/>
    </row>
    <row r="42" spans="2:57" ht="14.4" customHeight="1">
      <c r="B42" s="18"/>
      <c r="AR42" s="18"/>
    </row>
    <row r="43" spans="2:57" ht="14.4" customHeight="1">
      <c r="B43" s="18"/>
      <c r="AR43" s="18"/>
    </row>
    <row r="44" spans="2:57" ht="14.4" customHeight="1">
      <c r="B44" s="18"/>
      <c r="AR44" s="18"/>
    </row>
    <row r="45" spans="2:57" ht="14.4" customHeight="1">
      <c r="B45" s="18"/>
      <c r="AR45" s="18"/>
    </row>
    <row r="46" spans="2:57" ht="14.4" customHeight="1">
      <c r="B46" s="18"/>
      <c r="AR46" s="18"/>
    </row>
    <row r="47" spans="2:57" ht="14.4" customHeight="1">
      <c r="B47" s="18"/>
      <c r="AR47" s="18"/>
    </row>
    <row r="48" spans="2:57" ht="14.4" customHeight="1">
      <c r="B48" s="18"/>
      <c r="AR48" s="18"/>
    </row>
    <row r="49" spans="2:44" s="1" customFormat="1" ht="14.4" customHeight="1">
      <c r="B49" s="30"/>
      <c r="D49" s="39" t="s">
        <v>48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49</v>
      </c>
      <c r="AI49" s="40"/>
      <c r="AJ49" s="40"/>
      <c r="AK49" s="40"/>
      <c r="AL49" s="40"/>
      <c r="AM49" s="40"/>
      <c r="AN49" s="40"/>
      <c r="AO49" s="40"/>
      <c r="AR49" s="30"/>
    </row>
    <row r="50" spans="2:44" ht="10.199999999999999">
      <c r="B50" s="18"/>
      <c r="AR50" s="18"/>
    </row>
    <row r="51" spans="2:44" ht="10.199999999999999">
      <c r="B51" s="18"/>
      <c r="AR51" s="18"/>
    </row>
    <row r="52" spans="2:44" ht="10.199999999999999">
      <c r="B52" s="18"/>
      <c r="AR52" s="18"/>
    </row>
    <row r="53" spans="2:44" ht="10.199999999999999">
      <c r="B53" s="18"/>
      <c r="AR53" s="18"/>
    </row>
    <row r="54" spans="2:44" ht="10.199999999999999">
      <c r="B54" s="18"/>
      <c r="AR54" s="18"/>
    </row>
    <row r="55" spans="2:44" ht="10.199999999999999">
      <c r="B55" s="18"/>
      <c r="AR55" s="18"/>
    </row>
    <row r="56" spans="2:44" ht="10.199999999999999">
      <c r="B56" s="18"/>
      <c r="AR56" s="18"/>
    </row>
    <row r="57" spans="2:44" ht="10.199999999999999">
      <c r="B57" s="18"/>
      <c r="AR57" s="18"/>
    </row>
    <row r="58" spans="2:44" ht="10.199999999999999">
      <c r="B58" s="18"/>
      <c r="AR58" s="18"/>
    </row>
    <row r="59" spans="2:44" ht="10.199999999999999">
      <c r="B59" s="18"/>
      <c r="AR59" s="18"/>
    </row>
    <row r="60" spans="2:44" s="1" customFormat="1" ht="13.2">
      <c r="B60" s="30"/>
      <c r="D60" s="41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50</v>
      </c>
      <c r="AI60" s="32"/>
      <c r="AJ60" s="32"/>
      <c r="AK60" s="32"/>
      <c r="AL60" s="32"/>
      <c r="AM60" s="41" t="s">
        <v>51</v>
      </c>
      <c r="AN60" s="32"/>
      <c r="AO60" s="32"/>
      <c r="AR60" s="30"/>
    </row>
    <row r="61" spans="2:44" ht="10.199999999999999">
      <c r="B61" s="18"/>
      <c r="AR61" s="18"/>
    </row>
    <row r="62" spans="2:44" ht="10.199999999999999">
      <c r="B62" s="18"/>
      <c r="AR62" s="18"/>
    </row>
    <row r="63" spans="2:44" ht="10.199999999999999">
      <c r="B63" s="18"/>
      <c r="AR63" s="18"/>
    </row>
    <row r="64" spans="2:44" s="1" customFormat="1" ht="13.2">
      <c r="B64" s="30"/>
      <c r="D64" s="39" t="s">
        <v>52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53</v>
      </c>
      <c r="AI64" s="40"/>
      <c r="AJ64" s="40"/>
      <c r="AK64" s="40"/>
      <c r="AL64" s="40"/>
      <c r="AM64" s="40"/>
      <c r="AN64" s="40"/>
      <c r="AO64" s="40"/>
      <c r="AR64" s="30"/>
    </row>
    <row r="65" spans="2:44" ht="10.199999999999999">
      <c r="B65" s="18"/>
      <c r="AR65" s="18"/>
    </row>
    <row r="66" spans="2:44" ht="10.199999999999999">
      <c r="B66" s="18"/>
      <c r="AR66" s="18"/>
    </row>
    <row r="67" spans="2:44" ht="10.199999999999999">
      <c r="B67" s="18"/>
      <c r="AR67" s="18"/>
    </row>
    <row r="68" spans="2:44" ht="10.199999999999999">
      <c r="B68" s="18"/>
      <c r="AR68" s="18"/>
    </row>
    <row r="69" spans="2:44" ht="10.199999999999999">
      <c r="B69" s="18"/>
      <c r="AR69" s="18"/>
    </row>
    <row r="70" spans="2:44" ht="10.199999999999999">
      <c r="B70" s="18"/>
      <c r="AR70" s="18"/>
    </row>
    <row r="71" spans="2:44" ht="10.199999999999999">
      <c r="B71" s="18"/>
      <c r="AR71" s="18"/>
    </row>
    <row r="72" spans="2:44" ht="10.199999999999999">
      <c r="B72" s="18"/>
      <c r="AR72" s="18"/>
    </row>
    <row r="73" spans="2:44" ht="10.199999999999999">
      <c r="B73" s="18"/>
      <c r="AR73" s="18"/>
    </row>
    <row r="74" spans="2:44" ht="10.199999999999999">
      <c r="B74" s="18"/>
      <c r="AR74" s="18"/>
    </row>
    <row r="75" spans="2:44" s="1" customFormat="1" ht="13.2">
      <c r="B75" s="30"/>
      <c r="D75" s="41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50</v>
      </c>
      <c r="AI75" s="32"/>
      <c r="AJ75" s="32"/>
      <c r="AK75" s="32"/>
      <c r="AL75" s="32"/>
      <c r="AM75" s="41" t="s">
        <v>51</v>
      </c>
      <c r="AN75" s="32"/>
      <c r="AO75" s="32"/>
      <c r="AR75" s="30"/>
    </row>
    <row r="76" spans="2:44" s="1" customFormat="1" ht="10.199999999999999">
      <c r="B76" s="30"/>
      <c r="AR76" s="30"/>
    </row>
    <row r="77" spans="2:44" s="1" customFormat="1" ht="6.9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1:90" s="1" customFormat="1" ht="6.9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1:90" s="1" customFormat="1" ht="24.9" customHeight="1">
      <c r="B82" s="30"/>
      <c r="C82" s="19" t="s">
        <v>54</v>
      </c>
      <c r="AR82" s="30"/>
    </row>
    <row r="83" spans="1:90" s="1" customFormat="1" ht="6.9" customHeight="1">
      <c r="B83" s="30"/>
      <c r="AR83" s="30"/>
    </row>
    <row r="84" spans="1:90" s="3" customFormat="1" ht="12" customHeight="1">
      <c r="B84" s="46"/>
      <c r="C84" s="25" t="s">
        <v>13</v>
      </c>
      <c r="L84" s="3" t="str">
        <f>K5</f>
        <v>Ka</v>
      </c>
      <c r="AR84" s="46"/>
    </row>
    <row r="85" spans="1:90" s="4" customFormat="1" ht="36.9" customHeight="1">
      <c r="B85" s="47"/>
      <c r="C85" s="48" t="s">
        <v>16</v>
      </c>
      <c r="L85" s="190" t="str">
        <f>K6</f>
        <v>ŘEŠENÍ ZAŘÍZENÍ NA LIKVIDACI ODPADNÍCH VODPRO OBJEKT Č.P. 269 NA ST.P.Č. 369 V KAT. ÚZ. CHUCHELNA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R85" s="47"/>
    </row>
    <row r="86" spans="1:90" s="1" customFormat="1" ht="6.9" customHeight="1">
      <c r="B86" s="30"/>
      <c r="AR86" s="30"/>
    </row>
    <row r="87" spans="1:90" s="1" customFormat="1" ht="12" customHeight="1">
      <c r="B87" s="30"/>
      <c r="C87" s="25" t="s">
        <v>20</v>
      </c>
      <c r="L87" s="49" t="str">
        <f>IF(K8="","",K8)</f>
        <v>Č.P. 269 NA ST.P.Č. 369 V KAT. ÚZ. CHUCHELNA</v>
      </c>
      <c r="AI87" s="25" t="s">
        <v>22</v>
      </c>
      <c r="AM87" s="192" t="str">
        <f>IF(AN8= "","",AN8)</f>
        <v>7. 10. 2022</v>
      </c>
      <c r="AN87" s="192"/>
      <c r="AR87" s="30"/>
    </row>
    <row r="88" spans="1:90" s="1" customFormat="1" ht="6.9" customHeight="1">
      <c r="B88" s="30"/>
      <c r="AR88" s="30"/>
    </row>
    <row r="89" spans="1:90" s="1" customFormat="1" ht="25.65" customHeight="1">
      <c r="B89" s="30"/>
      <c r="C89" s="25" t="s">
        <v>24</v>
      </c>
      <c r="L89" s="3" t="str">
        <f>IF(E11= "","",E11)</f>
        <v xml:space="preserve"> </v>
      </c>
      <c r="AI89" s="25" t="s">
        <v>30</v>
      </c>
      <c r="AM89" s="193" t="str">
        <f>IF(E17="","",E17)</f>
        <v>Ing. ALEŠ KREISL, Ing. arch. Vladimíra Jínová</v>
      </c>
      <c r="AN89" s="194"/>
      <c r="AO89" s="194"/>
      <c r="AP89" s="194"/>
      <c r="AR89" s="30"/>
      <c r="AS89" s="195" t="s">
        <v>55</v>
      </c>
      <c r="AT89" s="196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0" s="1" customFormat="1" ht="15.15" customHeight="1">
      <c r="B90" s="30"/>
      <c r="C90" s="25" t="s">
        <v>28</v>
      </c>
      <c r="L90" s="3" t="str">
        <f>IF(E14= "Vyplň údaj","",E14)</f>
        <v/>
      </c>
      <c r="AI90" s="25" t="s">
        <v>33</v>
      </c>
      <c r="AM90" s="193" t="str">
        <f>IF(E20="","",E20)</f>
        <v xml:space="preserve"> </v>
      </c>
      <c r="AN90" s="194"/>
      <c r="AO90" s="194"/>
      <c r="AP90" s="194"/>
      <c r="AR90" s="30"/>
      <c r="AS90" s="197"/>
      <c r="AT90" s="198"/>
      <c r="BD90" s="54"/>
    </row>
    <row r="91" spans="1:90" s="1" customFormat="1" ht="10.8" customHeight="1">
      <c r="B91" s="30"/>
      <c r="AR91" s="30"/>
      <c r="AS91" s="197"/>
      <c r="AT91" s="198"/>
      <c r="BD91" s="54"/>
    </row>
    <row r="92" spans="1:90" s="1" customFormat="1" ht="29.25" customHeight="1">
      <c r="B92" s="30"/>
      <c r="C92" s="199" t="s">
        <v>56</v>
      </c>
      <c r="D92" s="200"/>
      <c r="E92" s="200"/>
      <c r="F92" s="200"/>
      <c r="G92" s="200"/>
      <c r="H92" s="55"/>
      <c r="I92" s="201" t="s">
        <v>57</v>
      </c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2" t="s">
        <v>58</v>
      </c>
      <c r="AH92" s="200"/>
      <c r="AI92" s="200"/>
      <c r="AJ92" s="200"/>
      <c r="AK92" s="200"/>
      <c r="AL92" s="200"/>
      <c r="AM92" s="200"/>
      <c r="AN92" s="201" t="s">
        <v>59</v>
      </c>
      <c r="AO92" s="200"/>
      <c r="AP92" s="203"/>
      <c r="AQ92" s="56" t="s">
        <v>60</v>
      </c>
      <c r="AR92" s="30"/>
      <c r="AS92" s="57" t="s">
        <v>61</v>
      </c>
      <c r="AT92" s="58" t="s">
        <v>62</v>
      </c>
      <c r="AU92" s="58" t="s">
        <v>63</v>
      </c>
      <c r="AV92" s="58" t="s">
        <v>64</v>
      </c>
      <c r="AW92" s="58" t="s">
        <v>65</v>
      </c>
      <c r="AX92" s="58" t="s">
        <v>66</v>
      </c>
      <c r="AY92" s="58" t="s">
        <v>67</v>
      </c>
      <c r="AZ92" s="58" t="s">
        <v>68</v>
      </c>
      <c r="BA92" s="58" t="s">
        <v>69</v>
      </c>
      <c r="BB92" s="58" t="s">
        <v>70</v>
      </c>
      <c r="BC92" s="58" t="s">
        <v>71</v>
      </c>
      <c r="BD92" s="59" t="s">
        <v>72</v>
      </c>
    </row>
    <row r="93" spans="1:90" s="1" customFormat="1" ht="10.8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0" s="5" customFormat="1" ht="32.4" customHeight="1">
      <c r="B94" s="61"/>
      <c r="C94" s="62" t="s">
        <v>73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07">
        <f>ROUND(AG95,2)</f>
        <v>0</v>
      </c>
      <c r="AH94" s="207"/>
      <c r="AI94" s="207"/>
      <c r="AJ94" s="207"/>
      <c r="AK94" s="207"/>
      <c r="AL94" s="207"/>
      <c r="AM94" s="207"/>
      <c r="AN94" s="208">
        <f>SUM(AG94,AT94)</f>
        <v>0</v>
      </c>
      <c r="AO94" s="208"/>
      <c r="AP94" s="208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74</v>
      </c>
      <c r="BT94" s="70" t="s">
        <v>75</v>
      </c>
      <c r="BV94" s="70" t="s">
        <v>76</v>
      </c>
      <c r="BW94" s="70" t="s">
        <v>5</v>
      </c>
      <c r="BX94" s="70" t="s">
        <v>77</v>
      </c>
      <c r="CL94" s="70" t="s">
        <v>1</v>
      </c>
    </row>
    <row r="95" spans="1:90" s="6" customFormat="1" ht="50.25" customHeight="1">
      <c r="A95" s="71" t="s">
        <v>78</v>
      </c>
      <c r="B95" s="72"/>
      <c r="C95" s="73"/>
      <c r="D95" s="206" t="s">
        <v>14</v>
      </c>
      <c r="E95" s="206"/>
      <c r="F95" s="206"/>
      <c r="G95" s="206"/>
      <c r="H95" s="206"/>
      <c r="I95" s="74"/>
      <c r="J95" s="206" t="s">
        <v>17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4">
        <f>'Ka - ŘEŠENÍ ZAŘÍZENÍ NA L...'!J28</f>
        <v>0</v>
      </c>
      <c r="AH95" s="205"/>
      <c r="AI95" s="205"/>
      <c r="AJ95" s="205"/>
      <c r="AK95" s="205"/>
      <c r="AL95" s="205"/>
      <c r="AM95" s="205"/>
      <c r="AN95" s="204">
        <f>SUM(AG95,AT95)</f>
        <v>0</v>
      </c>
      <c r="AO95" s="205"/>
      <c r="AP95" s="205"/>
      <c r="AQ95" s="75" t="s">
        <v>79</v>
      </c>
      <c r="AR95" s="72"/>
      <c r="AS95" s="76">
        <v>0</v>
      </c>
      <c r="AT95" s="77">
        <f>ROUND(SUM(AV95:AW95),2)</f>
        <v>0</v>
      </c>
      <c r="AU95" s="78">
        <f>'Ka - ŘEŠENÍ ZAŘÍZENÍ NA L...'!P122</f>
        <v>0</v>
      </c>
      <c r="AV95" s="77">
        <f>'Ka - ŘEŠENÍ ZAŘÍZENÍ NA L...'!J31</f>
        <v>0</v>
      </c>
      <c r="AW95" s="77">
        <f>'Ka - ŘEŠENÍ ZAŘÍZENÍ NA L...'!J32</f>
        <v>0</v>
      </c>
      <c r="AX95" s="77">
        <f>'Ka - ŘEŠENÍ ZAŘÍZENÍ NA L...'!J33</f>
        <v>0</v>
      </c>
      <c r="AY95" s="77">
        <f>'Ka - ŘEŠENÍ ZAŘÍZENÍ NA L...'!J34</f>
        <v>0</v>
      </c>
      <c r="AZ95" s="77">
        <f>'Ka - ŘEŠENÍ ZAŘÍZENÍ NA L...'!F31</f>
        <v>0</v>
      </c>
      <c r="BA95" s="77">
        <f>'Ka - ŘEŠENÍ ZAŘÍZENÍ NA L...'!F32</f>
        <v>0</v>
      </c>
      <c r="BB95" s="77">
        <f>'Ka - ŘEŠENÍ ZAŘÍZENÍ NA L...'!F33</f>
        <v>0</v>
      </c>
      <c r="BC95" s="77">
        <f>'Ka - ŘEŠENÍ ZAŘÍZENÍ NA L...'!F34</f>
        <v>0</v>
      </c>
      <c r="BD95" s="79">
        <f>'Ka - ŘEŠENÍ ZAŘÍZENÍ NA L...'!F35</f>
        <v>0</v>
      </c>
      <c r="BT95" s="80" t="s">
        <v>80</v>
      </c>
      <c r="BU95" s="80" t="s">
        <v>81</v>
      </c>
      <c r="BV95" s="80" t="s">
        <v>76</v>
      </c>
      <c r="BW95" s="80" t="s">
        <v>5</v>
      </c>
      <c r="BX95" s="80" t="s">
        <v>77</v>
      </c>
      <c r="CL95" s="80" t="s">
        <v>1</v>
      </c>
    </row>
    <row r="96" spans="1:90" s="1" customFormat="1" ht="30" customHeight="1">
      <c r="B96" s="30"/>
      <c r="AR96" s="30"/>
    </row>
    <row r="97" spans="2:44" s="1" customFormat="1" ht="6.9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30"/>
    </row>
  </sheetData>
  <sheetProtection algorithmName="SHA-512" hashValue="TNjmXVvpf/Kl6Ro19MMOqiseXlsSKouKEYcrBkl8T5V8qKr/c79HsnLHwfXavTMZJXjqR6Oz9nvIEPS9nmmfuw==" saltValue="5Tx/hkjBDsEjhdhOJj4iVNRjg2yW3ATze96juGKT/YzW31ClAWPZl3PywIOsJVZun40jrQSCXeKf2T9xToAej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Ka - ŘEŠENÍ ZAŘÍZENÍ NA L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89"/>
  <sheetViews>
    <sheetView showGridLines="0" tabSelected="1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15" t="s">
        <v>5</v>
      </c>
    </row>
    <row r="3" spans="2:46" ht="6.9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" hidden="1" customHeight="1">
      <c r="B4" s="18"/>
      <c r="D4" s="19" t="s">
        <v>83</v>
      </c>
      <c r="L4" s="18"/>
      <c r="M4" s="81" t="s">
        <v>10</v>
      </c>
      <c r="AT4" s="15" t="s">
        <v>4</v>
      </c>
    </row>
    <row r="5" spans="2:46" ht="6.9" hidden="1" customHeight="1">
      <c r="B5" s="18"/>
      <c r="L5" s="18"/>
    </row>
    <row r="6" spans="2:46" s="1" customFormat="1" ht="12" hidden="1" customHeight="1">
      <c r="B6" s="30"/>
      <c r="D6" s="25" t="s">
        <v>16</v>
      </c>
      <c r="L6" s="30"/>
    </row>
    <row r="7" spans="2:46" s="1" customFormat="1" ht="45" hidden="1" customHeight="1">
      <c r="B7" s="30"/>
      <c r="E7" s="190" t="s">
        <v>17</v>
      </c>
      <c r="F7" s="209"/>
      <c r="G7" s="209"/>
      <c r="H7" s="209"/>
      <c r="L7" s="30"/>
    </row>
    <row r="8" spans="2:46" s="1" customFormat="1" ht="10.199999999999999" hidden="1">
      <c r="B8" s="30"/>
      <c r="L8" s="30"/>
    </row>
    <row r="9" spans="2:46" s="1" customFormat="1" ht="12" hidden="1" customHeight="1">
      <c r="B9" s="30"/>
      <c r="D9" s="25" t="s">
        <v>18</v>
      </c>
      <c r="F9" s="23" t="s">
        <v>1</v>
      </c>
      <c r="I9" s="25" t="s">
        <v>19</v>
      </c>
      <c r="J9" s="23" t="s">
        <v>1</v>
      </c>
      <c r="L9" s="30"/>
    </row>
    <row r="10" spans="2:46" s="1" customFormat="1" ht="12" hidden="1" customHeight="1">
      <c r="B10" s="30"/>
      <c r="D10" s="25" t="s">
        <v>20</v>
      </c>
      <c r="F10" s="23" t="s">
        <v>21</v>
      </c>
      <c r="I10" s="25" t="s">
        <v>22</v>
      </c>
      <c r="J10" s="50" t="str">
        <f>'Rekapitulace stavby'!AN8</f>
        <v>7. 10. 2022</v>
      </c>
      <c r="L10" s="30"/>
    </row>
    <row r="11" spans="2:46" s="1" customFormat="1" ht="10.8" hidden="1" customHeight="1">
      <c r="B11" s="30"/>
      <c r="L11" s="30"/>
    </row>
    <row r="12" spans="2:46" s="1" customFormat="1" ht="12" hidden="1" customHeight="1">
      <c r="B12" s="30"/>
      <c r="D12" s="25" t="s">
        <v>24</v>
      </c>
      <c r="I12" s="25" t="s">
        <v>25</v>
      </c>
      <c r="J12" s="23" t="str">
        <f>IF('Rekapitulace stavby'!AN10="","",'Rekapitulace stavby'!AN10)</f>
        <v/>
      </c>
      <c r="L12" s="30"/>
    </row>
    <row r="13" spans="2:46" s="1" customFormat="1" ht="18" hidden="1" customHeight="1">
      <c r="B13" s="30"/>
      <c r="E13" s="23" t="str">
        <f>IF('Rekapitulace stavby'!E11="","",'Rekapitulace stavby'!E11)</f>
        <v xml:space="preserve"> </v>
      </c>
      <c r="I13" s="25" t="s">
        <v>27</v>
      </c>
      <c r="J13" s="23" t="str">
        <f>IF('Rekapitulace stavby'!AN11="","",'Rekapitulace stavby'!AN11)</f>
        <v/>
      </c>
      <c r="L13" s="30"/>
    </row>
    <row r="14" spans="2:46" s="1" customFormat="1" ht="6.9" hidden="1" customHeight="1">
      <c r="B14" s="30"/>
      <c r="L14" s="30"/>
    </row>
    <row r="15" spans="2:46" s="1" customFormat="1" ht="12" hidden="1" customHeight="1">
      <c r="B15" s="30"/>
      <c r="D15" s="25" t="s">
        <v>28</v>
      </c>
      <c r="I15" s="25" t="s">
        <v>25</v>
      </c>
      <c r="J15" s="26" t="str">
        <f>'Rekapitulace stavby'!AN13</f>
        <v>Vyplň údaj</v>
      </c>
      <c r="L15" s="30"/>
    </row>
    <row r="16" spans="2:46" s="1" customFormat="1" ht="18" hidden="1" customHeight="1">
      <c r="B16" s="30"/>
      <c r="E16" s="210" t="str">
        <f>'Rekapitulace stavby'!E14</f>
        <v>Vyplň údaj</v>
      </c>
      <c r="F16" s="174"/>
      <c r="G16" s="174"/>
      <c r="H16" s="174"/>
      <c r="I16" s="25" t="s">
        <v>27</v>
      </c>
      <c r="J16" s="26" t="str">
        <f>'Rekapitulace stavby'!AN14</f>
        <v>Vyplň údaj</v>
      </c>
      <c r="L16" s="30"/>
    </row>
    <row r="17" spans="2:12" s="1" customFormat="1" ht="6.9" hidden="1" customHeight="1">
      <c r="B17" s="30"/>
      <c r="L17" s="30"/>
    </row>
    <row r="18" spans="2:12" s="1" customFormat="1" ht="12" hidden="1" customHeight="1">
      <c r="B18" s="30"/>
      <c r="D18" s="25" t="s">
        <v>30</v>
      </c>
      <c r="I18" s="25" t="s">
        <v>25</v>
      </c>
      <c r="J18" s="23" t="s">
        <v>1</v>
      </c>
      <c r="L18" s="30"/>
    </row>
    <row r="19" spans="2:12" s="1" customFormat="1" ht="18" hidden="1" customHeight="1">
      <c r="B19" s="30"/>
      <c r="E19" s="23" t="s">
        <v>31</v>
      </c>
      <c r="I19" s="25" t="s">
        <v>27</v>
      </c>
      <c r="J19" s="23" t="s">
        <v>1</v>
      </c>
      <c r="L19" s="30"/>
    </row>
    <row r="20" spans="2:12" s="1" customFormat="1" ht="6.9" hidden="1" customHeight="1">
      <c r="B20" s="30"/>
      <c r="L20" s="30"/>
    </row>
    <row r="21" spans="2:12" s="1" customFormat="1" ht="12" hidden="1" customHeight="1">
      <c r="B21" s="30"/>
      <c r="D21" s="25" t="s">
        <v>33</v>
      </c>
      <c r="I21" s="25" t="s">
        <v>25</v>
      </c>
      <c r="J21" s="23" t="str">
        <f>IF('Rekapitulace stavby'!AN19="","",'Rekapitulace stavby'!AN19)</f>
        <v/>
      </c>
      <c r="L21" s="30"/>
    </row>
    <row r="22" spans="2:12" s="1" customFormat="1" ht="18" hidden="1" customHeight="1">
      <c r="B22" s="30"/>
      <c r="E22" s="23" t="str">
        <f>IF('Rekapitulace stavby'!E20="","",'Rekapitulace stavby'!E20)</f>
        <v xml:space="preserve"> </v>
      </c>
      <c r="I22" s="25" t="s">
        <v>27</v>
      </c>
      <c r="J22" s="23" t="str">
        <f>IF('Rekapitulace stavby'!AN20="","",'Rekapitulace stavby'!AN20)</f>
        <v/>
      </c>
      <c r="L22" s="30"/>
    </row>
    <row r="23" spans="2:12" s="1" customFormat="1" ht="6.9" hidden="1" customHeight="1">
      <c r="B23" s="30"/>
      <c r="L23" s="30"/>
    </row>
    <row r="24" spans="2:12" s="1" customFormat="1" ht="12" hidden="1" customHeight="1">
      <c r="B24" s="30"/>
      <c r="D24" s="25" t="s">
        <v>34</v>
      </c>
      <c r="L24" s="30"/>
    </row>
    <row r="25" spans="2:12" s="7" customFormat="1" ht="16.5" hidden="1" customHeight="1">
      <c r="B25" s="82"/>
      <c r="E25" s="179" t="s">
        <v>1</v>
      </c>
      <c r="F25" s="179"/>
      <c r="G25" s="179"/>
      <c r="H25" s="179"/>
      <c r="L25" s="82"/>
    </row>
    <row r="26" spans="2:12" s="1" customFormat="1" ht="6.9" hidden="1" customHeight="1">
      <c r="B26" s="30"/>
      <c r="L26" s="30"/>
    </row>
    <row r="27" spans="2:12" s="1" customFormat="1" ht="6.9" hidden="1" customHeight="1">
      <c r="B27" s="30"/>
      <c r="D27" s="51"/>
      <c r="E27" s="51"/>
      <c r="F27" s="51"/>
      <c r="G27" s="51"/>
      <c r="H27" s="51"/>
      <c r="I27" s="51"/>
      <c r="J27" s="51"/>
      <c r="K27" s="51"/>
      <c r="L27" s="30"/>
    </row>
    <row r="28" spans="2:12" s="1" customFormat="1" ht="25.35" hidden="1" customHeight="1">
      <c r="B28" s="30"/>
      <c r="D28" s="83" t="s">
        <v>35</v>
      </c>
      <c r="J28" s="64">
        <f>ROUND(J122, 2)</f>
        <v>0</v>
      </c>
      <c r="L28" s="30"/>
    </row>
    <row r="29" spans="2:12" s="1" customFormat="1" ht="6.9" hidden="1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14.4" hidden="1" customHeight="1">
      <c r="B30" s="30"/>
      <c r="F30" s="33" t="s">
        <v>37</v>
      </c>
      <c r="I30" s="33" t="s">
        <v>36</v>
      </c>
      <c r="J30" s="33" t="s">
        <v>38</v>
      </c>
      <c r="L30" s="30"/>
    </row>
    <row r="31" spans="2:12" s="1" customFormat="1" ht="14.4" hidden="1" customHeight="1">
      <c r="B31" s="30"/>
      <c r="D31" s="53" t="s">
        <v>39</v>
      </c>
      <c r="E31" s="25" t="s">
        <v>40</v>
      </c>
      <c r="F31" s="84">
        <f>ROUND((SUM(BE122:BE188)),  2)</f>
        <v>0</v>
      </c>
      <c r="I31" s="85">
        <v>0.21</v>
      </c>
      <c r="J31" s="84">
        <f>ROUND(((SUM(BE122:BE188))*I31),  2)</f>
        <v>0</v>
      </c>
      <c r="L31" s="30"/>
    </row>
    <row r="32" spans="2:12" s="1" customFormat="1" ht="14.4" hidden="1" customHeight="1">
      <c r="B32" s="30"/>
      <c r="E32" s="25" t="s">
        <v>41</v>
      </c>
      <c r="F32" s="84">
        <f>ROUND((SUM(BF122:BF188)),  2)</f>
        <v>0</v>
      </c>
      <c r="I32" s="85">
        <v>0.15</v>
      </c>
      <c r="J32" s="84">
        <f>ROUND(((SUM(BF122:BF188))*I32),  2)</f>
        <v>0</v>
      </c>
      <c r="L32" s="30"/>
    </row>
    <row r="33" spans="2:12" s="1" customFormat="1" ht="14.4" hidden="1" customHeight="1">
      <c r="B33" s="30"/>
      <c r="E33" s="25" t="s">
        <v>42</v>
      </c>
      <c r="F33" s="84">
        <f>ROUND((SUM(BG122:BG188)),  2)</f>
        <v>0</v>
      </c>
      <c r="I33" s="85">
        <v>0.21</v>
      </c>
      <c r="J33" s="84">
        <f>0</f>
        <v>0</v>
      </c>
      <c r="L33" s="30"/>
    </row>
    <row r="34" spans="2:12" s="1" customFormat="1" ht="14.4" hidden="1" customHeight="1">
      <c r="B34" s="30"/>
      <c r="E34" s="25" t="s">
        <v>43</v>
      </c>
      <c r="F34" s="84">
        <f>ROUND((SUM(BH122:BH188)),  2)</f>
        <v>0</v>
      </c>
      <c r="I34" s="85">
        <v>0.15</v>
      </c>
      <c r="J34" s="84">
        <f>0</f>
        <v>0</v>
      </c>
      <c r="L34" s="30"/>
    </row>
    <row r="35" spans="2:12" s="1" customFormat="1" ht="14.4" hidden="1" customHeight="1">
      <c r="B35" s="30"/>
      <c r="E35" s="25" t="s">
        <v>44</v>
      </c>
      <c r="F35" s="84">
        <f>ROUND((SUM(BI122:BI188)),  2)</f>
        <v>0</v>
      </c>
      <c r="I35" s="85">
        <v>0</v>
      </c>
      <c r="J35" s="84">
        <f>0</f>
        <v>0</v>
      </c>
      <c r="L35" s="30"/>
    </row>
    <row r="36" spans="2:12" s="1" customFormat="1" ht="6.9" hidden="1" customHeight="1">
      <c r="B36" s="30"/>
      <c r="L36" s="30"/>
    </row>
    <row r="37" spans="2:12" s="1" customFormat="1" ht="25.35" hidden="1" customHeight="1">
      <c r="B37" s="30"/>
      <c r="C37" s="86"/>
      <c r="D37" s="87" t="s">
        <v>45</v>
      </c>
      <c r="E37" s="55"/>
      <c r="F37" s="55"/>
      <c r="G37" s="88" t="s">
        <v>46</v>
      </c>
      <c r="H37" s="89" t="s">
        <v>47</v>
      </c>
      <c r="I37" s="55"/>
      <c r="J37" s="90">
        <f>SUM(J28:J35)</f>
        <v>0</v>
      </c>
      <c r="K37" s="91"/>
      <c r="L37" s="30"/>
    </row>
    <row r="38" spans="2:12" s="1" customFormat="1" ht="14.4" hidden="1" customHeight="1">
      <c r="B38" s="30"/>
      <c r="L38" s="30"/>
    </row>
    <row r="39" spans="2:12" ht="14.4" hidden="1" customHeight="1">
      <c r="B39" s="18"/>
      <c r="L39" s="18"/>
    </row>
    <row r="40" spans="2:12" ht="14.4" hidden="1" customHeight="1">
      <c r="B40" s="18"/>
      <c r="L40" s="18"/>
    </row>
    <row r="41" spans="2:12" ht="14.4" hidden="1" customHeight="1">
      <c r="B41" s="18"/>
      <c r="L41" s="18"/>
    </row>
    <row r="42" spans="2:12" ht="14.4" hidden="1" customHeight="1">
      <c r="B42" s="18"/>
      <c r="L42" s="18"/>
    </row>
    <row r="43" spans="2:12" ht="14.4" hidden="1" customHeight="1">
      <c r="B43" s="18"/>
      <c r="L43" s="18"/>
    </row>
    <row r="44" spans="2:12" ht="14.4" hidden="1" customHeight="1">
      <c r="B44" s="18"/>
      <c r="L44" s="18"/>
    </row>
    <row r="45" spans="2:12" ht="14.4" hidden="1" customHeight="1">
      <c r="B45" s="18"/>
      <c r="L45" s="18"/>
    </row>
    <row r="46" spans="2:12" ht="14.4" hidden="1" customHeight="1">
      <c r="B46" s="18"/>
      <c r="L46" s="18"/>
    </row>
    <row r="47" spans="2:12" ht="14.4" hidden="1" customHeight="1">
      <c r="B47" s="18"/>
      <c r="L47" s="18"/>
    </row>
    <row r="48" spans="2:12" ht="14.4" hidden="1" customHeight="1">
      <c r="B48" s="18"/>
      <c r="L48" s="18"/>
    </row>
    <row r="49" spans="2:12" ht="14.4" hidden="1" customHeight="1">
      <c r="B49" s="18"/>
      <c r="L49" s="18"/>
    </row>
    <row r="50" spans="2:12" s="1" customFormat="1" ht="14.4" hidden="1" customHeight="1">
      <c r="B50" s="30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30"/>
    </row>
    <row r="51" spans="2:12" ht="10.199999999999999" hidden="1">
      <c r="B51" s="18"/>
      <c r="L51" s="18"/>
    </row>
    <row r="52" spans="2:12" ht="10.199999999999999" hidden="1">
      <c r="B52" s="18"/>
      <c r="L52" s="18"/>
    </row>
    <row r="53" spans="2:12" ht="10.199999999999999" hidden="1">
      <c r="B53" s="18"/>
      <c r="L53" s="18"/>
    </row>
    <row r="54" spans="2:12" ht="10.199999999999999" hidden="1">
      <c r="B54" s="18"/>
      <c r="L54" s="18"/>
    </row>
    <row r="55" spans="2:12" ht="10.199999999999999" hidden="1">
      <c r="B55" s="18"/>
      <c r="L55" s="18"/>
    </row>
    <row r="56" spans="2:12" ht="10.199999999999999" hidden="1">
      <c r="B56" s="18"/>
      <c r="L56" s="18"/>
    </row>
    <row r="57" spans="2:12" ht="10.199999999999999" hidden="1">
      <c r="B57" s="18"/>
      <c r="L57" s="18"/>
    </row>
    <row r="58" spans="2:12" ht="10.199999999999999" hidden="1">
      <c r="B58" s="18"/>
      <c r="L58" s="18"/>
    </row>
    <row r="59" spans="2:12" ht="10.199999999999999" hidden="1">
      <c r="B59" s="18"/>
      <c r="L59" s="18"/>
    </row>
    <row r="60" spans="2:12" ht="10.199999999999999" hidden="1">
      <c r="B60" s="18"/>
      <c r="L60" s="18"/>
    </row>
    <row r="61" spans="2:12" s="1" customFormat="1" ht="13.2" hidden="1">
      <c r="B61" s="30"/>
      <c r="D61" s="41" t="s">
        <v>50</v>
      </c>
      <c r="E61" s="32"/>
      <c r="F61" s="92" t="s">
        <v>51</v>
      </c>
      <c r="G61" s="41" t="s">
        <v>50</v>
      </c>
      <c r="H61" s="32"/>
      <c r="I61" s="32"/>
      <c r="J61" s="93" t="s">
        <v>51</v>
      </c>
      <c r="K61" s="32"/>
      <c r="L61" s="30"/>
    </row>
    <row r="62" spans="2:12" ht="10.199999999999999" hidden="1">
      <c r="B62" s="18"/>
      <c r="L62" s="18"/>
    </row>
    <row r="63" spans="2:12" ht="10.199999999999999" hidden="1">
      <c r="B63" s="18"/>
      <c r="L63" s="18"/>
    </row>
    <row r="64" spans="2:12" ht="10.199999999999999" hidden="1">
      <c r="B64" s="18"/>
      <c r="L64" s="18"/>
    </row>
    <row r="65" spans="2:12" s="1" customFormat="1" ht="13.2" hidden="1">
      <c r="B65" s="30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30"/>
    </row>
    <row r="66" spans="2:12" ht="10.199999999999999" hidden="1">
      <c r="B66" s="18"/>
      <c r="L66" s="18"/>
    </row>
    <row r="67" spans="2:12" ht="10.199999999999999" hidden="1">
      <c r="B67" s="18"/>
      <c r="L67" s="18"/>
    </row>
    <row r="68" spans="2:12" ht="10.199999999999999" hidden="1">
      <c r="B68" s="18"/>
      <c r="L68" s="18"/>
    </row>
    <row r="69" spans="2:12" ht="10.199999999999999" hidden="1">
      <c r="B69" s="18"/>
      <c r="L69" s="18"/>
    </row>
    <row r="70" spans="2:12" ht="10.199999999999999" hidden="1">
      <c r="B70" s="18"/>
      <c r="L70" s="18"/>
    </row>
    <row r="71" spans="2:12" ht="10.199999999999999" hidden="1">
      <c r="B71" s="18"/>
      <c r="L71" s="18"/>
    </row>
    <row r="72" spans="2:12" ht="10.199999999999999" hidden="1">
      <c r="B72" s="18"/>
      <c r="L72" s="18"/>
    </row>
    <row r="73" spans="2:12" ht="10.199999999999999" hidden="1">
      <c r="B73" s="18"/>
      <c r="L73" s="18"/>
    </row>
    <row r="74" spans="2:12" ht="10.199999999999999" hidden="1">
      <c r="B74" s="18"/>
      <c r="L74" s="18"/>
    </row>
    <row r="75" spans="2:12" ht="10.199999999999999" hidden="1">
      <c r="B75" s="18"/>
      <c r="L75" s="18"/>
    </row>
    <row r="76" spans="2:12" s="1" customFormat="1" ht="13.2" hidden="1">
      <c r="B76" s="30"/>
      <c r="D76" s="41" t="s">
        <v>50</v>
      </c>
      <c r="E76" s="32"/>
      <c r="F76" s="92" t="s">
        <v>51</v>
      </c>
      <c r="G76" s="41" t="s">
        <v>50</v>
      </c>
      <c r="H76" s="32"/>
      <c r="I76" s="32"/>
      <c r="J76" s="93" t="s">
        <v>51</v>
      </c>
      <c r="K76" s="32"/>
      <c r="L76" s="30"/>
    </row>
    <row r="77" spans="2:12" s="1" customFormat="1" ht="14.4" hidden="1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78" spans="2:12" ht="10.199999999999999" hidden="1"/>
    <row r="79" spans="2:12" ht="10.199999999999999" hidden="1"/>
    <row r="80" spans="2:12" ht="10.199999999999999" hidden="1"/>
    <row r="81" spans="2:47" s="1" customFormat="1" ht="6.9" hidden="1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" hidden="1" customHeight="1">
      <c r="B82" s="30"/>
      <c r="C82" s="19" t="s">
        <v>84</v>
      </c>
      <c r="L82" s="30"/>
    </row>
    <row r="83" spans="2:47" s="1" customFormat="1" ht="6.9" hidden="1" customHeight="1">
      <c r="B83" s="30"/>
      <c r="L83" s="30"/>
    </row>
    <row r="84" spans="2:47" s="1" customFormat="1" ht="12" hidden="1" customHeight="1">
      <c r="B84" s="30"/>
      <c r="C84" s="25" t="s">
        <v>16</v>
      </c>
      <c r="L84" s="30"/>
    </row>
    <row r="85" spans="2:47" s="1" customFormat="1" ht="45" hidden="1" customHeight="1">
      <c r="B85" s="30"/>
      <c r="E85" s="190" t="str">
        <f>E7</f>
        <v>ŘEŠENÍ ZAŘÍZENÍ NA LIKVIDACI ODPADNÍCH VODPRO OBJEKT Č.P. 269 NA ST.P.Č. 369 V KAT. ÚZ. CHUCHELNA</v>
      </c>
      <c r="F85" s="209"/>
      <c r="G85" s="209"/>
      <c r="H85" s="209"/>
      <c r="L85" s="30"/>
    </row>
    <row r="86" spans="2:47" s="1" customFormat="1" ht="6.9" hidden="1" customHeight="1">
      <c r="B86" s="30"/>
      <c r="L86" s="30"/>
    </row>
    <row r="87" spans="2:47" s="1" customFormat="1" ht="12" hidden="1" customHeight="1">
      <c r="B87" s="30"/>
      <c r="C87" s="25" t="s">
        <v>20</v>
      </c>
      <c r="F87" s="23" t="str">
        <f>F10</f>
        <v>Č.P. 269 NA ST.P.Č. 369 V KAT. ÚZ. CHUCHELNA</v>
      </c>
      <c r="I87" s="25" t="s">
        <v>22</v>
      </c>
      <c r="J87" s="50" t="str">
        <f>IF(J10="","",J10)</f>
        <v>7. 10. 2022</v>
      </c>
      <c r="L87" s="30"/>
    </row>
    <row r="88" spans="2:47" s="1" customFormat="1" ht="6.9" hidden="1" customHeight="1">
      <c r="B88" s="30"/>
      <c r="L88" s="30"/>
    </row>
    <row r="89" spans="2:47" s="1" customFormat="1" ht="40.049999999999997" hidden="1" customHeight="1">
      <c r="B89" s="30"/>
      <c r="C89" s="25" t="s">
        <v>24</v>
      </c>
      <c r="F89" s="23" t="str">
        <f>E13</f>
        <v xml:space="preserve"> </v>
      </c>
      <c r="I89" s="25" t="s">
        <v>30</v>
      </c>
      <c r="J89" s="28" t="str">
        <f>E19</f>
        <v>Ing. ALEŠ KREISL, Ing. arch. Vladimíra Jínová</v>
      </c>
      <c r="L89" s="30"/>
    </row>
    <row r="90" spans="2:47" s="1" customFormat="1" ht="15.15" hidden="1" customHeight="1">
      <c r="B90" s="30"/>
      <c r="C90" s="25" t="s">
        <v>28</v>
      </c>
      <c r="F90" s="23" t="str">
        <f>IF(E16="","",E16)</f>
        <v>Vyplň údaj</v>
      </c>
      <c r="I90" s="25" t="s">
        <v>33</v>
      </c>
      <c r="J90" s="28" t="str">
        <f>E22</f>
        <v xml:space="preserve"> </v>
      </c>
      <c r="L90" s="30"/>
    </row>
    <row r="91" spans="2:47" s="1" customFormat="1" ht="10.35" hidden="1" customHeight="1">
      <c r="B91" s="30"/>
      <c r="L91" s="30"/>
    </row>
    <row r="92" spans="2:47" s="1" customFormat="1" ht="29.25" hidden="1" customHeight="1">
      <c r="B92" s="30"/>
      <c r="C92" s="94" t="s">
        <v>85</v>
      </c>
      <c r="D92" s="86"/>
      <c r="E92" s="86"/>
      <c r="F92" s="86"/>
      <c r="G92" s="86"/>
      <c r="H92" s="86"/>
      <c r="I92" s="86"/>
      <c r="J92" s="95" t="s">
        <v>86</v>
      </c>
      <c r="K92" s="86"/>
      <c r="L92" s="30"/>
    </row>
    <row r="93" spans="2:47" s="1" customFormat="1" ht="10.35" hidden="1" customHeight="1">
      <c r="B93" s="30"/>
      <c r="L93" s="30"/>
    </row>
    <row r="94" spans="2:47" s="1" customFormat="1" ht="22.8" hidden="1" customHeight="1">
      <c r="B94" s="30"/>
      <c r="C94" s="96" t="s">
        <v>87</v>
      </c>
      <c r="J94" s="64">
        <f>J122</f>
        <v>0</v>
      </c>
      <c r="L94" s="30"/>
      <c r="AU94" s="15" t="s">
        <v>88</v>
      </c>
    </row>
    <row r="95" spans="2:47" s="8" customFormat="1" ht="24.9" hidden="1" customHeight="1">
      <c r="B95" s="97"/>
      <c r="D95" s="98" t="s">
        <v>89</v>
      </c>
      <c r="E95" s="99"/>
      <c r="F95" s="99"/>
      <c r="G95" s="99"/>
      <c r="H95" s="99"/>
      <c r="I95" s="99"/>
      <c r="J95" s="100">
        <f>J123</f>
        <v>0</v>
      </c>
      <c r="L95" s="97"/>
    </row>
    <row r="96" spans="2:47" s="9" customFormat="1" ht="19.95" hidden="1" customHeight="1">
      <c r="B96" s="101"/>
      <c r="D96" s="102" t="s">
        <v>90</v>
      </c>
      <c r="E96" s="103"/>
      <c r="F96" s="103"/>
      <c r="G96" s="103"/>
      <c r="H96" s="103"/>
      <c r="I96" s="103"/>
      <c r="J96" s="104">
        <f>J124</f>
        <v>0</v>
      </c>
      <c r="L96" s="101"/>
    </row>
    <row r="97" spans="2:12" s="9" customFormat="1" ht="19.95" hidden="1" customHeight="1">
      <c r="B97" s="101"/>
      <c r="D97" s="102" t="s">
        <v>91</v>
      </c>
      <c r="E97" s="103"/>
      <c r="F97" s="103"/>
      <c r="G97" s="103"/>
      <c r="H97" s="103"/>
      <c r="I97" s="103"/>
      <c r="J97" s="104">
        <f>J154</f>
        <v>0</v>
      </c>
      <c r="L97" s="101"/>
    </row>
    <row r="98" spans="2:12" s="9" customFormat="1" ht="19.95" hidden="1" customHeight="1">
      <c r="B98" s="101"/>
      <c r="D98" s="102" t="s">
        <v>92</v>
      </c>
      <c r="E98" s="103"/>
      <c r="F98" s="103"/>
      <c r="G98" s="103"/>
      <c r="H98" s="103"/>
      <c r="I98" s="103"/>
      <c r="J98" s="104">
        <f>J160</f>
        <v>0</v>
      </c>
      <c r="L98" s="101"/>
    </row>
    <row r="99" spans="2:12" s="9" customFormat="1" ht="19.95" hidden="1" customHeight="1">
      <c r="B99" s="101"/>
      <c r="D99" s="102" t="s">
        <v>93</v>
      </c>
      <c r="E99" s="103"/>
      <c r="F99" s="103"/>
      <c r="G99" s="103"/>
      <c r="H99" s="103"/>
      <c r="I99" s="103"/>
      <c r="J99" s="104">
        <f>J165</f>
        <v>0</v>
      </c>
      <c r="L99" s="101"/>
    </row>
    <row r="100" spans="2:12" s="9" customFormat="1" ht="19.95" hidden="1" customHeight="1">
      <c r="B100" s="101"/>
      <c r="D100" s="102" t="s">
        <v>94</v>
      </c>
      <c r="E100" s="103"/>
      <c r="F100" s="103"/>
      <c r="G100" s="103"/>
      <c r="H100" s="103"/>
      <c r="I100" s="103"/>
      <c r="J100" s="104">
        <f>J179</f>
        <v>0</v>
      </c>
      <c r="L100" s="101"/>
    </row>
    <row r="101" spans="2:12" s="8" customFormat="1" ht="24.9" hidden="1" customHeight="1">
      <c r="B101" s="97"/>
      <c r="D101" s="98" t="s">
        <v>95</v>
      </c>
      <c r="E101" s="99"/>
      <c r="F101" s="99"/>
      <c r="G101" s="99"/>
      <c r="H101" s="99"/>
      <c r="I101" s="99"/>
      <c r="J101" s="100">
        <f>J181</f>
        <v>0</v>
      </c>
      <c r="L101" s="97"/>
    </row>
    <row r="102" spans="2:12" s="9" customFormat="1" ht="19.95" hidden="1" customHeight="1">
      <c r="B102" s="101"/>
      <c r="D102" s="102" t="s">
        <v>96</v>
      </c>
      <c r="E102" s="103"/>
      <c r="F102" s="103"/>
      <c r="G102" s="103"/>
      <c r="H102" s="103"/>
      <c r="I102" s="103"/>
      <c r="J102" s="104">
        <f>J182</f>
        <v>0</v>
      </c>
      <c r="L102" s="101"/>
    </row>
    <row r="103" spans="2:12" s="9" customFormat="1" ht="19.95" hidden="1" customHeight="1">
      <c r="B103" s="101"/>
      <c r="D103" s="102" t="s">
        <v>97</v>
      </c>
      <c r="E103" s="103"/>
      <c r="F103" s="103"/>
      <c r="G103" s="103"/>
      <c r="H103" s="103"/>
      <c r="I103" s="103"/>
      <c r="J103" s="104">
        <f>J185</f>
        <v>0</v>
      </c>
      <c r="L103" s="101"/>
    </row>
    <row r="104" spans="2:12" s="9" customFormat="1" ht="19.95" hidden="1" customHeight="1">
      <c r="B104" s="101"/>
      <c r="D104" s="102" t="s">
        <v>98</v>
      </c>
      <c r="E104" s="103"/>
      <c r="F104" s="103"/>
      <c r="G104" s="103"/>
      <c r="H104" s="103"/>
      <c r="I104" s="103"/>
      <c r="J104" s="104">
        <f>J187</f>
        <v>0</v>
      </c>
      <c r="L104" s="101"/>
    </row>
    <row r="105" spans="2:12" s="1" customFormat="1" ht="21.75" hidden="1" customHeight="1">
      <c r="B105" s="30"/>
      <c r="L105" s="30"/>
    </row>
    <row r="106" spans="2:12" s="1" customFormat="1" ht="6.9" hidden="1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0"/>
    </row>
    <row r="107" spans="2:12" ht="10.199999999999999" hidden="1"/>
    <row r="108" spans="2:12" ht="10.199999999999999" hidden="1"/>
    <row r="109" spans="2:12" ht="10.199999999999999" hidden="1"/>
    <row r="110" spans="2:12" s="1" customFormat="1" ht="6.9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0"/>
    </row>
    <row r="111" spans="2:12" s="1" customFormat="1" ht="24.9" customHeight="1">
      <c r="B111" s="30"/>
      <c r="C111" s="19" t="s">
        <v>99</v>
      </c>
      <c r="L111" s="30"/>
    </row>
    <row r="112" spans="2:12" s="1" customFormat="1" ht="6.9" customHeight="1">
      <c r="B112" s="30"/>
      <c r="L112" s="30"/>
    </row>
    <row r="113" spans="2:65" s="1" customFormat="1" ht="12" customHeight="1">
      <c r="B113" s="30"/>
      <c r="C113" s="25" t="s">
        <v>16</v>
      </c>
      <c r="L113" s="30"/>
    </row>
    <row r="114" spans="2:65" s="1" customFormat="1" ht="45" customHeight="1">
      <c r="B114" s="30"/>
      <c r="E114" s="190" t="str">
        <f>E7</f>
        <v>ŘEŠENÍ ZAŘÍZENÍ NA LIKVIDACI ODPADNÍCH VODPRO OBJEKT Č.P. 269 NA ST.P.Č. 369 V KAT. ÚZ. CHUCHELNA</v>
      </c>
      <c r="F114" s="209"/>
      <c r="G114" s="209"/>
      <c r="H114" s="209"/>
      <c r="L114" s="30"/>
    </row>
    <row r="115" spans="2:65" s="1" customFormat="1" ht="6.9" customHeight="1">
      <c r="B115" s="30"/>
      <c r="L115" s="30"/>
    </row>
    <row r="116" spans="2:65" s="1" customFormat="1" ht="12" customHeight="1">
      <c r="B116" s="30"/>
      <c r="C116" s="25" t="s">
        <v>20</v>
      </c>
      <c r="F116" s="23" t="str">
        <f>F10</f>
        <v>Č.P. 269 NA ST.P.Č. 369 V KAT. ÚZ. CHUCHELNA</v>
      </c>
      <c r="I116" s="25" t="s">
        <v>22</v>
      </c>
      <c r="J116" s="50" t="str">
        <f>IF(J10="","",J10)</f>
        <v>7. 10. 2022</v>
      </c>
      <c r="L116" s="30"/>
    </row>
    <row r="117" spans="2:65" s="1" customFormat="1" ht="6.9" customHeight="1">
      <c r="B117" s="30"/>
      <c r="L117" s="30"/>
    </row>
    <row r="118" spans="2:65" s="1" customFormat="1" ht="40.049999999999997" customHeight="1">
      <c r="B118" s="30"/>
      <c r="C118" s="25" t="s">
        <v>24</v>
      </c>
      <c r="F118" s="23" t="str">
        <f>E13</f>
        <v xml:space="preserve"> </v>
      </c>
      <c r="I118" s="25" t="s">
        <v>30</v>
      </c>
      <c r="J118" s="28" t="str">
        <f>E19</f>
        <v>Ing. ALEŠ KREISL, Ing. arch. Vladimíra Jínová</v>
      </c>
      <c r="L118" s="30"/>
    </row>
    <row r="119" spans="2:65" s="1" customFormat="1" ht="15.15" customHeight="1">
      <c r="B119" s="30"/>
      <c r="C119" s="25" t="s">
        <v>28</v>
      </c>
      <c r="F119" s="23" t="str">
        <f>IF(E16="","",E16)</f>
        <v>Vyplň údaj</v>
      </c>
      <c r="I119" s="25" t="s">
        <v>33</v>
      </c>
      <c r="J119" s="28" t="str">
        <f>E22</f>
        <v xml:space="preserve"> </v>
      </c>
      <c r="L119" s="30"/>
    </row>
    <row r="120" spans="2:65" s="1" customFormat="1" ht="10.35" customHeight="1">
      <c r="B120" s="30"/>
      <c r="L120" s="30"/>
    </row>
    <row r="121" spans="2:65" s="10" customFormat="1" ht="29.25" customHeight="1">
      <c r="B121" s="105"/>
      <c r="C121" s="106" t="s">
        <v>100</v>
      </c>
      <c r="D121" s="107" t="s">
        <v>60</v>
      </c>
      <c r="E121" s="107" t="s">
        <v>56</v>
      </c>
      <c r="F121" s="107" t="s">
        <v>57</v>
      </c>
      <c r="G121" s="107" t="s">
        <v>101</v>
      </c>
      <c r="H121" s="107" t="s">
        <v>102</v>
      </c>
      <c r="I121" s="107" t="s">
        <v>103</v>
      </c>
      <c r="J121" s="108" t="s">
        <v>86</v>
      </c>
      <c r="K121" s="109" t="s">
        <v>104</v>
      </c>
      <c r="L121" s="105"/>
      <c r="M121" s="57" t="s">
        <v>1</v>
      </c>
      <c r="N121" s="58" t="s">
        <v>39</v>
      </c>
      <c r="O121" s="58" t="s">
        <v>105</v>
      </c>
      <c r="P121" s="58" t="s">
        <v>106</v>
      </c>
      <c r="Q121" s="58" t="s">
        <v>107</v>
      </c>
      <c r="R121" s="58" t="s">
        <v>108</v>
      </c>
      <c r="S121" s="58" t="s">
        <v>109</v>
      </c>
      <c r="T121" s="59" t="s">
        <v>110</v>
      </c>
    </row>
    <row r="122" spans="2:65" s="1" customFormat="1" ht="22.8" customHeight="1">
      <c r="B122" s="30"/>
      <c r="C122" s="62" t="s">
        <v>111</v>
      </c>
      <c r="J122" s="110">
        <f>BK122</f>
        <v>0</v>
      </c>
      <c r="L122" s="30"/>
      <c r="M122" s="60"/>
      <c r="N122" s="51"/>
      <c r="O122" s="51"/>
      <c r="P122" s="111">
        <f>P123+P181</f>
        <v>0</v>
      </c>
      <c r="Q122" s="51"/>
      <c r="R122" s="111">
        <f>R123+R181</f>
        <v>9.7146994800000002</v>
      </c>
      <c r="S122" s="51"/>
      <c r="T122" s="112">
        <f>T123+T181</f>
        <v>0</v>
      </c>
      <c r="AT122" s="15" t="s">
        <v>74</v>
      </c>
      <c r="AU122" s="15" t="s">
        <v>88</v>
      </c>
      <c r="BK122" s="113">
        <f>BK123+BK181</f>
        <v>0</v>
      </c>
    </row>
    <row r="123" spans="2:65" s="11" customFormat="1" ht="25.95" customHeight="1">
      <c r="B123" s="114"/>
      <c r="D123" s="115" t="s">
        <v>74</v>
      </c>
      <c r="E123" s="116" t="s">
        <v>112</v>
      </c>
      <c r="F123" s="116" t="s">
        <v>113</v>
      </c>
      <c r="I123" s="117"/>
      <c r="J123" s="118">
        <f>BK123</f>
        <v>0</v>
      </c>
      <c r="L123" s="114"/>
      <c r="M123" s="119"/>
      <c r="P123" s="120">
        <f>P124+P154+P160+P165+P179</f>
        <v>0</v>
      </c>
      <c r="R123" s="120">
        <f>R124+R154+R160+R165+R179</f>
        <v>9.7146994800000002</v>
      </c>
      <c r="T123" s="121">
        <f>T124+T154+T160+T165+T179</f>
        <v>0</v>
      </c>
      <c r="AR123" s="115" t="s">
        <v>80</v>
      </c>
      <c r="AT123" s="122" t="s">
        <v>74</v>
      </c>
      <c r="AU123" s="122" t="s">
        <v>75</v>
      </c>
      <c r="AY123" s="115" t="s">
        <v>114</v>
      </c>
      <c r="BK123" s="123">
        <f>BK124+BK154+BK160+BK165+BK179</f>
        <v>0</v>
      </c>
    </row>
    <row r="124" spans="2:65" s="11" customFormat="1" ht="22.8" customHeight="1">
      <c r="B124" s="114"/>
      <c r="D124" s="115" t="s">
        <v>74</v>
      </c>
      <c r="E124" s="124" t="s">
        <v>80</v>
      </c>
      <c r="F124" s="124" t="s">
        <v>115</v>
      </c>
      <c r="I124" s="117"/>
      <c r="J124" s="125">
        <f>BK124</f>
        <v>0</v>
      </c>
      <c r="L124" s="114"/>
      <c r="M124" s="119"/>
      <c r="P124" s="120">
        <f>SUM(P125:P153)</f>
        <v>0</v>
      </c>
      <c r="R124" s="120">
        <f>SUM(R125:R153)</f>
        <v>2.7910999999999997</v>
      </c>
      <c r="T124" s="121">
        <f>SUM(T125:T153)</f>
        <v>0</v>
      </c>
      <c r="AR124" s="115" t="s">
        <v>80</v>
      </c>
      <c r="AT124" s="122" t="s">
        <v>74</v>
      </c>
      <c r="AU124" s="122" t="s">
        <v>80</v>
      </c>
      <c r="AY124" s="115" t="s">
        <v>114</v>
      </c>
      <c r="BK124" s="123">
        <f>SUM(BK125:BK153)</f>
        <v>0</v>
      </c>
    </row>
    <row r="125" spans="2:65" s="1" customFormat="1" ht="24.15" customHeight="1">
      <c r="B125" s="30"/>
      <c r="C125" s="126" t="s">
        <v>80</v>
      </c>
      <c r="D125" s="126" t="s">
        <v>116</v>
      </c>
      <c r="E125" s="127" t="s">
        <v>117</v>
      </c>
      <c r="F125" s="128" t="s">
        <v>118</v>
      </c>
      <c r="G125" s="129" t="s">
        <v>119</v>
      </c>
      <c r="H125" s="130">
        <v>7</v>
      </c>
      <c r="I125" s="131"/>
      <c r="J125" s="132">
        <f>ROUND(I125*H125,2)</f>
        <v>0</v>
      </c>
      <c r="K125" s="133"/>
      <c r="L125" s="30"/>
      <c r="M125" s="134" t="s">
        <v>1</v>
      </c>
      <c r="N125" s="135" t="s">
        <v>40</v>
      </c>
      <c r="P125" s="136">
        <f>O125*H125</f>
        <v>0</v>
      </c>
      <c r="Q125" s="136">
        <v>0</v>
      </c>
      <c r="R125" s="136">
        <f>Q125*H125</f>
        <v>0</v>
      </c>
      <c r="S125" s="136">
        <v>0</v>
      </c>
      <c r="T125" s="137">
        <f>S125*H125</f>
        <v>0</v>
      </c>
      <c r="AR125" s="138" t="s">
        <v>120</v>
      </c>
      <c r="AT125" s="138" t="s">
        <v>116</v>
      </c>
      <c r="AU125" s="138" t="s">
        <v>82</v>
      </c>
      <c r="AY125" s="15" t="s">
        <v>114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5" t="s">
        <v>80</v>
      </c>
      <c r="BK125" s="139">
        <f>ROUND(I125*H125,2)</f>
        <v>0</v>
      </c>
      <c r="BL125" s="15" t="s">
        <v>120</v>
      </c>
      <c r="BM125" s="138" t="s">
        <v>121</v>
      </c>
    </row>
    <row r="126" spans="2:65" s="1" customFormat="1" ht="33" customHeight="1">
      <c r="B126" s="30"/>
      <c r="C126" s="126" t="s">
        <v>82</v>
      </c>
      <c r="D126" s="126" t="s">
        <v>116</v>
      </c>
      <c r="E126" s="127" t="s">
        <v>122</v>
      </c>
      <c r="F126" s="128" t="s">
        <v>123</v>
      </c>
      <c r="G126" s="129" t="s">
        <v>124</v>
      </c>
      <c r="H126" s="130">
        <v>4.32</v>
      </c>
      <c r="I126" s="131"/>
      <c r="J126" s="132">
        <f>ROUND(I126*H126,2)</f>
        <v>0</v>
      </c>
      <c r="K126" s="133"/>
      <c r="L126" s="30"/>
      <c r="M126" s="134" t="s">
        <v>1</v>
      </c>
      <c r="N126" s="135" t="s">
        <v>40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120</v>
      </c>
      <c r="AT126" s="138" t="s">
        <v>116</v>
      </c>
      <c r="AU126" s="138" t="s">
        <v>82</v>
      </c>
      <c r="AY126" s="15" t="s">
        <v>114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5" t="s">
        <v>80</v>
      </c>
      <c r="BK126" s="139">
        <f>ROUND(I126*H126,2)</f>
        <v>0</v>
      </c>
      <c r="BL126" s="15" t="s">
        <v>120</v>
      </c>
      <c r="BM126" s="138" t="s">
        <v>125</v>
      </c>
    </row>
    <row r="127" spans="2:65" s="12" customFormat="1" ht="10.199999999999999">
      <c r="B127" s="140"/>
      <c r="D127" s="141" t="s">
        <v>126</v>
      </c>
      <c r="E127" s="142" t="s">
        <v>1</v>
      </c>
      <c r="F127" s="143" t="s">
        <v>127</v>
      </c>
      <c r="H127" s="144">
        <v>4.32</v>
      </c>
      <c r="I127" s="145"/>
      <c r="L127" s="140"/>
      <c r="M127" s="146"/>
      <c r="T127" s="147"/>
      <c r="AT127" s="142" t="s">
        <v>126</v>
      </c>
      <c r="AU127" s="142" t="s">
        <v>82</v>
      </c>
      <c r="AV127" s="12" t="s">
        <v>82</v>
      </c>
      <c r="AW127" s="12" t="s">
        <v>32</v>
      </c>
      <c r="AX127" s="12" t="s">
        <v>80</v>
      </c>
      <c r="AY127" s="142" t="s">
        <v>114</v>
      </c>
    </row>
    <row r="128" spans="2:65" s="1" customFormat="1" ht="24.15" customHeight="1">
      <c r="B128" s="30"/>
      <c r="C128" s="126" t="s">
        <v>128</v>
      </c>
      <c r="D128" s="126" t="s">
        <v>116</v>
      </c>
      <c r="E128" s="127" t="s">
        <v>129</v>
      </c>
      <c r="F128" s="128" t="s">
        <v>130</v>
      </c>
      <c r="G128" s="129" t="s">
        <v>124</v>
      </c>
      <c r="H128" s="130">
        <v>12.4</v>
      </c>
      <c r="I128" s="131"/>
      <c r="J128" s="132">
        <f>ROUND(I128*H128,2)</f>
        <v>0</v>
      </c>
      <c r="K128" s="133"/>
      <c r="L128" s="30"/>
      <c r="M128" s="134" t="s">
        <v>1</v>
      </c>
      <c r="N128" s="135" t="s">
        <v>40</v>
      </c>
      <c r="P128" s="136">
        <f>O128*H128</f>
        <v>0</v>
      </c>
      <c r="Q128" s="136">
        <v>0</v>
      </c>
      <c r="R128" s="136">
        <f>Q128*H128</f>
        <v>0</v>
      </c>
      <c r="S128" s="136">
        <v>0</v>
      </c>
      <c r="T128" s="137">
        <f>S128*H128</f>
        <v>0</v>
      </c>
      <c r="AR128" s="138" t="s">
        <v>120</v>
      </c>
      <c r="AT128" s="138" t="s">
        <v>116</v>
      </c>
      <c r="AU128" s="138" t="s">
        <v>82</v>
      </c>
      <c r="AY128" s="15" t="s">
        <v>114</v>
      </c>
      <c r="BE128" s="139">
        <f>IF(N128="základní",J128,0)</f>
        <v>0</v>
      </c>
      <c r="BF128" s="139">
        <f>IF(N128="snížená",J128,0)</f>
        <v>0</v>
      </c>
      <c r="BG128" s="139">
        <f>IF(N128="zákl. přenesená",J128,0)</f>
        <v>0</v>
      </c>
      <c r="BH128" s="139">
        <f>IF(N128="sníž. přenesená",J128,0)</f>
        <v>0</v>
      </c>
      <c r="BI128" s="139">
        <f>IF(N128="nulová",J128,0)</f>
        <v>0</v>
      </c>
      <c r="BJ128" s="15" t="s">
        <v>80</v>
      </c>
      <c r="BK128" s="139">
        <f>ROUND(I128*H128,2)</f>
        <v>0</v>
      </c>
      <c r="BL128" s="15" t="s">
        <v>120</v>
      </c>
      <c r="BM128" s="138" t="s">
        <v>131</v>
      </c>
    </row>
    <row r="129" spans="2:65" s="12" customFormat="1" ht="10.199999999999999">
      <c r="B129" s="140"/>
      <c r="D129" s="141" t="s">
        <v>126</v>
      </c>
      <c r="E129" s="142" t="s">
        <v>1</v>
      </c>
      <c r="F129" s="143" t="s">
        <v>132</v>
      </c>
      <c r="H129" s="144">
        <v>12.4</v>
      </c>
      <c r="I129" s="145"/>
      <c r="L129" s="140"/>
      <c r="M129" s="146"/>
      <c r="T129" s="147"/>
      <c r="AT129" s="142" t="s">
        <v>126</v>
      </c>
      <c r="AU129" s="142" t="s">
        <v>82</v>
      </c>
      <c r="AV129" s="12" t="s">
        <v>82</v>
      </c>
      <c r="AW129" s="12" t="s">
        <v>32</v>
      </c>
      <c r="AX129" s="12" t="s">
        <v>80</v>
      </c>
      <c r="AY129" s="142" t="s">
        <v>114</v>
      </c>
    </row>
    <row r="130" spans="2:65" s="1" customFormat="1" ht="21.75" customHeight="1">
      <c r="B130" s="30"/>
      <c r="C130" s="126" t="s">
        <v>120</v>
      </c>
      <c r="D130" s="126" t="s">
        <v>116</v>
      </c>
      <c r="E130" s="127" t="s">
        <v>133</v>
      </c>
      <c r="F130" s="128" t="s">
        <v>134</v>
      </c>
      <c r="G130" s="129" t="s">
        <v>119</v>
      </c>
      <c r="H130" s="130">
        <v>12</v>
      </c>
      <c r="I130" s="131"/>
      <c r="J130" s="132">
        <f>ROUND(I130*H130,2)</f>
        <v>0</v>
      </c>
      <c r="K130" s="133"/>
      <c r="L130" s="30"/>
      <c r="M130" s="134" t="s">
        <v>1</v>
      </c>
      <c r="N130" s="135" t="s">
        <v>40</v>
      </c>
      <c r="P130" s="136">
        <f>O130*H130</f>
        <v>0</v>
      </c>
      <c r="Q130" s="136">
        <v>5.8E-4</v>
      </c>
      <c r="R130" s="136">
        <f>Q130*H130</f>
        <v>6.96E-3</v>
      </c>
      <c r="S130" s="136">
        <v>0</v>
      </c>
      <c r="T130" s="137">
        <f>S130*H130</f>
        <v>0</v>
      </c>
      <c r="AR130" s="138" t="s">
        <v>120</v>
      </c>
      <c r="AT130" s="138" t="s">
        <v>116</v>
      </c>
      <c r="AU130" s="138" t="s">
        <v>82</v>
      </c>
      <c r="AY130" s="15" t="s">
        <v>114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5" t="s">
        <v>80</v>
      </c>
      <c r="BK130" s="139">
        <f>ROUND(I130*H130,2)</f>
        <v>0</v>
      </c>
      <c r="BL130" s="15" t="s">
        <v>120</v>
      </c>
      <c r="BM130" s="138" t="s">
        <v>135</v>
      </c>
    </row>
    <row r="131" spans="2:65" s="12" customFormat="1" ht="10.199999999999999">
      <c r="B131" s="140"/>
      <c r="D131" s="141" t="s">
        <v>126</v>
      </c>
      <c r="E131" s="142" t="s">
        <v>1</v>
      </c>
      <c r="F131" s="143" t="s">
        <v>136</v>
      </c>
      <c r="H131" s="144">
        <v>12</v>
      </c>
      <c r="I131" s="145"/>
      <c r="L131" s="140"/>
      <c r="M131" s="146"/>
      <c r="T131" s="147"/>
      <c r="AT131" s="142" t="s">
        <v>126</v>
      </c>
      <c r="AU131" s="142" t="s">
        <v>82</v>
      </c>
      <c r="AV131" s="12" t="s">
        <v>82</v>
      </c>
      <c r="AW131" s="12" t="s">
        <v>32</v>
      </c>
      <c r="AX131" s="12" t="s">
        <v>80</v>
      </c>
      <c r="AY131" s="142" t="s">
        <v>114</v>
      </c>
    </row>
    <row r="132" spans="2:65" s="1" customFormat="1" ht="21.75" customHeight="1">
      <c r="B132" s="30"/>
      <c r="C132" s="126" t="s">
        <v>137</v>
      </c>
      <c r="D132" s="126" t="s">
        <v>116</v>
      </c>
      <c r="E132" s="127" t="s">
        <v>138</v>
      </c>
      <c r="F132" s="128" t="s">
        <v>139</v>
      </c>
      <c r="G132" s="129" t="s">
        <v>119</v>
      </c>
      <c r="H132" s="130">
        <v>12</v>
      </c>
      <c r="I132" s="131"/>
      <c r="J132" s="132">
        <f>ROUND(I132*H132,2)</f>
        <v>0</v>
      </c>
      <c r="K132" s="133"/>
      <c r="L132" s="30"/>
      <c r="M132" s="134" t="s">
        <v>1</v>
      </c>
      <c r="N132" s="135" t="s">
        <v>40</v>
      </c>
      <c r="P132" s="136">
        <f>O132*H132</f>
        <v>0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38" t="s">
        <v>120</v>
      </c>
      <c r="AT132" s="138" t="s">
        <v>116</v>
      </c>
      <c r="AU132" s="138" t="s">
        <v>82</v>
      </c>
      <c r="AY132" s="15" t="s">
        <v>114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5" t="s">
        <v>80</v>
      </c>
      <c r="BK132" s="139">
        <f>ROUND(I132*H132,2)</f>
        <v>0</v>
      </c>
      <c r="BL132" s="15" t="s">
        <v>120</v>
      </c>
      <c r="BM132" s="138" t="s">
        <v>140</v>
      </c>
    </row>
    <row r="133" spans="2:65" s="1" customFormat="1" ht="37.799999999999997" customHeight="1">
      <c r="B133" s="30"/>
      <c r="C133" s="126" t="s">
        <v>141</v>
      </c>
      <c r="D133" s="126" t="s">
        <v>116</v>
      </c>
      <c r="E133" s="127" t="s">
        <v>142</v>
      </c>
      <c r="F133" s="128" t="s">
        <v>143</v>
      </c>
      <c r="G133" s="129" t="s">
        <v>124</v>
      </c>
      <c r="H133" s="130">
        <v>5.2450000000000001</v>
      </c>
      <c r="I133" s="131"/>
      <c r="J133" s="132">
        <f>ROUND(I133*H133,2)</f>
        <v>0</v>
      </c>
      <c r="K133" s="133"/>
      <c r="L133" s="30"/>
      <c r="M133" s="134" t="s">
        <v>1</v>
      </c>
      <c r="N133" s="135" t="s">
        <v>40</v>
      </c>
      <c r="P133" s="136">
        <f>O133*H133</f>
        <v>0</v>
      </c>
      <c r="Q133" s="136">
        <v>0</v>
      </c>
      <c r="R133" s="136">
        <f>Q133*H133</f>
        <v>0</v>
      </c>
      <c r="S133" s="136">
        <v>0</v>
      </c>
      <c r="T133" s="137">
        <f>S133*H133</f>
        <v>0</v>
      </c>
      <c r="AR133" s="138" t="s">
        <v>120</v>
      </c>
      <c r="AT133" s="138" t="s">
        <v>116</v>
      </c>
      <c r="AU133" s="138" t="s">
        <v>82</v>
      </c>
      <c r="AY133" s="15" t="s">
        <v>114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5" t="s">
        <v>80</v>
      </c>
      <c r="BK133" s="139">
        <f>ROUND(I133*H133,2)</f>
        <v>0</v>
      </c>
      <c r="BL133" s="15" t="s">
        <v>120</v>
      </c>
      <c r="BM133" s="138" t="s">
        <v>144</v>
      </c>
    </row>
    <row r="134" spans="2:65" s="12" customFormat="1" ht="10.199999999999999">
      <c r="B134" s="140"/>
      <c r="D134" s="141" t="s">
        <v>126</v>
      </c>
      <c r="E134" s="142" t="s">
        <v>1</v>
      </c>
      <c r="F134" s="143" t="s">
        <v>145</v>
      </c>
      <c r="H134" s="144">
        <v>5.2450000000000001</v>
      </c>
      <c r="I134" s="145"/>
      <c r="L134" s="140"/>
      <c r="M134" s="146"/>
      <c r="T134" s="147"/>
      <c r="AT134" s="142" t="s">
        <v>126</v>
      </c>
      <c r="AU134" s="142" t="s">
        <v>82</v>
      </c>
      <c r="AV134" s="12" t="s">
        <v>82</v>
      </c>
      <c r="AW134" s="12" t="s">
        <v>32</v>
      </c>
      <c r="AX134" s="12" t="s">
        <v>75</v>
      </c>
      <c r="AY134" s="142" t="s">
        <v>114</v>
      </c>
    </row>
    <row r="135" spans="2:65" s="13" customFormat="1" ht="10.199999999999999">
      <c r="B135" s="148"/>
      <c r="D135" s="141" t="s">
        <v>126</v>
      </c>
      <c r="E135" s="149" t="s">
        <v>1</v>
      </c>
      <c r="F135" s="150" t="s">
        <v>146</v>
      </c>
      <c r="H135" s="151">
        <v>5.2450000000000001</v>
      </c>
      <c r="I135" s="152"/>
      <c r="L135" s="148"/>
      <c r="M135" s="153"/>
      <c r="T135" s="154"/>
      <c r="AT135" s="149" t="s">
        <v>126</v>
      </c>
      <c r="AU135" s="149" t="s">
        <v>82</v>
      </c>
      <c r="AV135" s="13" t="s">
        <v>120</v>
      </c>
      <c r="AW135" s="13" t="s">
        <v>32</v>
      </c>
      <c r="AX135" s="13" t="s">
        <v>80</v>
      </c>
      <c r="AY135" s="149" t="s">
        <v>114</v>
      </c>
    </row>
    <row r="136" spans="2:65" s="1" customFormat="1" ht="37.799999999999997" customHeight="1">
      <c r="B136" s="30"/>
      <c r="C136" s="126" t="s">
        <v>147</v>
      </c>
      <c r="D136" s="126" t="s">
        <v>116</v>
      </c>
      <c r="E136" s="127" t="s">
        <v>148</v>
      </c>
      <c r="F136" s="128" t="s">
        <v>149</v>
      </c>
      <c r="G136" s="129" t="s">
        <v>124</v>
      </c>
      <c r="H136" s="130">
        <v>62.94</v>
      </c>
      <c r="I136" s="131"/>
      <c r="J136" s="132">
        <f>ROUND(I136*H136,2)</f>
        <v>0</v>
      </c>
      <c r="K136" s="133"/>
      <c r="L136" s="30"/>
      <c r="M136" s="134" t="s">
        <v>1</v>
      </c>
      <c r="N136" s="135" t="s">
        <v>40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120</v>
      </c>
      <c r="AT136" s="138" t="s">
        <v>116</v>
      </c>
      <c r="AU136" s="138" t="s">
        <v>82</v>
      </c>
      <c r="AY136" s="15" t="s">
        <v>114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5" t="s">
        <v>80</v>
      </c>
      <c r="BK136" s="139">
        <f>ROUND(I136*H136,2)</f>
        <v>0</v>
      </c>
      <c r="BL136" s="15" t="s">
        <v>120</v>
      </c>
      <c r="BM136" s="138" t="s">
        <v>150</v>
      </c>
    </row>
    <row r="137" spans="2:65" s="12" customFormat="1" ht="10.199999999999999">
      <c r="B137" s="140"/>
      <c r="D137" s="141" t="s">
        <v>126</v>
      </c>
      <c r="F137" s="143" t="s">
        <v>151</v>
      </c>
      <c r="H137" s="144">
        <v>62.94</v>
      </c>
      <c r="I137" s="145"/>
      <c r="L137" s="140"/>
      <c r="M137" s="146"/>
      <c r="T137" s="147"/>
      <c r="AT137" s="142" t="s">
        <v>126</v>
      </c>
      <c r="AU137" s="142" t="s">
        <v>82</v>
      </c>
      <c r="AV137" s="12" t="s">
        <v>82</v>
      </c>
      <c r="AW137" s="12" t="s">
        <v>4</v>
      </c>
      <c r="AX137" s="12" t="s">
        <v>80</v>
      </c>
      <c r="AY137" s="142" t="s">
        <v>114</v>
      </c>
    </row>
    <row r="138" spans="2:65" s="1" customFormat="1" ht="24.15" customHeight="1">
      <c r="B138" s="30"/>
      <c r="C138" s="126" t="s">
        <v>152</v>
      </c>
      <c r="D138" s="126" t="s">
        <v>116</v>
      </c>
      <c r="E138" s="127" t="s">
        <v>153</v>
      </c>
      <c r="F138" s="128" t="s">
        <v>154</v>
      </c>
      <c r="G138" s="129" t="s">
        <v>124</v>
      </c>
      <c r="H138" s="130">
        <v>5.2450000000000001</v>
      </c>
      <c r="I138" s="131"/>
      <c r="J138" s="132">
        <f>ROUND(I138*H138,2)</f>
        <v>0</v>
      </c>
      <c r="K138" s="133"/>
      <c r="L138" s="30"/>
      <c r="M138" s="134" t="s">
        <v>1</v>
      </c>
      <c r="N138" s="135" t="s">
        <v>40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120</v>
      </c>
      <c r="AT138" s="138" t="s">
        <v>116</v>
      </c>
      <c r="AU138" s="138" t="s">
        <v>82</v>
      </c>
      <c r="AY138" s="15" t="s">
        <v>114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5" t="s">
        <v>80</v>
      </c>
      <c r="BK138" s="139">
        <f>ROUND(I138*H138,2)</f>
        <v>0</v>
      </c>
      <c r="BL138" s="15" t="s">
        <v>120</v>
      </c>
      <c r="BM138" s="138" t="s">
        <v>155</v>
      </c>
    </row>
    <row r="139" spans="2:65" s="1" customFormat="1" ht="33" customHeight="1">
      <c r="B139" s="30"/>
      <c r="C139" s="126" t="s">
        <v>156</v>
      </c>
      <c r="D139" s="126" t="s">
        <v>116</v>
      </c>
      <c r="E139" s="127" t="s">
        <v>157</v>
      </c>
      <c r="F139" s="128" t="s">
        <v>158</v>
      </c>
      <c r="G139" s="129" t="s">
        <v>159</v>
      </c>
      <c r="H139" s="130">
        <v>8.3919999999999995</v>
      </c>
      <c r="I139" s="131"/>
      <c r="J139" s="132">
        <f>ROUND(I139*H139,2)</f>
        <v>0</v>
      </c>
      <c r="K139" s="133"/>
      <c r="L139" s="30"/>
      <c r="M139" s="134" t="s">
        <v>1</v>
      </c>
      <c r="N139" s="135" t="s">
        <v>40</v>
      </c>
      <c r="P139" s="136">
        <f>O139*H139</f>
        <v>0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AR139" s="138" t="s">
        <v>120</v>
      </c>
      <c r="AT139" s="138" t="s">
        <v>116</v>
      </c>
      <c r="AU139" s="138" t="s">
        <v>82</v>
      </c>
      <c r="AY139" s="15" t="s">
        <v>114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5" t="s">
        <v>80</v>
      </c>
      <c r="BK139" s="139">
        <f>ROUND(I139*H139,2)</f>
        <v>0</v>
      </c>
      <c r="BL139" s="15" t="s">
        <v>120</v>
      </c>
      <c r="BM139" s="138" t="s">
        <v>160</v>
      </c>
    </row>
    <row r="140" spans="2:65" s="12" customFormat="1" ht="10.199999999999999">
      <c r="B140" s="140"/>
      <c r="D140" s="141" t="s">
        <v>126</v>
      </c>
      <c r="F140" s="143" t="s">
        <v>161</v>
      </c>
      <c r="H140" s="144">
        <v>8.3919999999999995</v>
      </c>
      <c r="I140" s="145"/>
      <c r="L140" s="140"/>
      <c r="M140" s="146"/>
      <c r="T140" s="147"/>
      <c r="AT140" s="142" t="s">
        <v>126</v>
      </c>
      <c r="AU140" s="142" t="s">
        <v>82</v>
      </c>
      <c r="AV140" s="12" t="s">
        <v>82</v>
      </c>
      <c r="AW140" s="12" t="s">
        <v>4</v>
      </c>
      <c r="AX140" s="12" t="s">
        <v>80</v>
      </c>
      <c r="AY140" s="142" t="s">
        <v>114</v>
      </c>
    </row>
    <row r="141" spans="2:65" s="1" customFormat="1" ht="16.5" customHeight="1">
      <c r="B141" s="30"/>
      <c r="C141" s="126" t="s">
        <v>162</v>
      </c>
      <c r="D141" s="126" t="s">
        <v>116</v>
      </c>
      <c r="E141" s="127" t="s">
        <v>163</v>
      </c>
      <c r="F141" s="128" t="s">
        <v>164</v>
      </c>
      <c r="G141" s="129" t="s">
        <v>124</v>
      </c>
      <c r="H141" s="130">
        <v>5.2450000000000001</v>
      </c>
      <c r="I141" s="131"/>
      <c r="J141" s="132">
        <f>ROUND(I141*H141,2)</f>
        <v>0</v>
      </c>
      <c r="K141" s="133"/>
      <c r="L141" s="30"/>
      <c r="M141" s="134" t="s">
        <v>1</v>
      </c>
      <c r="N141" s="135" t="s">
        <v>40</v>
      </c>
      <c r="P141" s="136">
        <f>O141*H141</f>
        <v>0</v>
      </c>
      <c r="Q141" s="136">
        <v>0</v>
      </c>
      <c r="R141" s="136">
        <f>Q141*H141</f>
        <v>0</v>
      </c>
      <c r="S141" s="136">
        <v>0</v>
      </c>
      <c r="T141" s="137">
        <f>S141*H141</f>
        <v>0</v>
      </c>
      <c r="AR141" s="138" t="s">
        <v>120</v>
      </c>
      <c r="AT141" s="138" t="s">
        <v>116</v>
      </c>
      <c r="AU141" s="138" t="s">
        <v>82</v>
      </c>
      <c r="AY141" s="15" t="s">
        <v>114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5" t="s">
        <v>80</v>
      </c>
      <c r="BK141" s="139">
        <f>ROUND(I141*H141,2)</f>
        <v>0</v>
      </c>
      <c r="BL141" s="15" t="s">
        <v>120</v>
      </c>
      <c r="BM141" s="138" t="s">
        <v>165</v>
      </c>
    </row>
    <row r="142" spans="2:65" s="1" customFormat="1" ht="24.15" customHeight="1">
      <c r="B142" s="30"/>
      <c r="C142" s="126" t="s">
        <v>166</v>
      </c>
      <c r="D142" s="126" t="s">
        <v>116</v>
      </c>
      <c r="E142" s="127" t="s">
        <v>167</v>
      </c>
      <c r="F142" s="128" t="s">
        <v>168</v>
      </c>
      <c r="G142" s="129" t="s">
        <v>124</v>
      </c>
      <c r="H142" s="130">
        <v>11.475</v>
      </c>
      <c r="I142" s="131"/>
      <c r="J142" s="132">
        <f>ROUND(I142*H142,2)</f>
        <v>0</v>
      </c>
      <c r="K142" s="133"/>
      <c r="L142" s="30"/>
      <c r="M142" s="134" t="s">
        <v>1</v>
      </c>
      <c r="N142" s="135" t="s">
        <v>40</v>
      </c>
      <c r="P142" s="136">
        <f>O142*H142</f>
        <v>0</v>
      </c>
      <c r="Q142" s="136">
        <v>0</v>
      </c>
      <c r="R142" s="136">
        <f>Q142*H142</f>
        <v>0</v>
      </c>
      <c r="S142" s="136">
        <v>0</v>
      </c>
      <c r="T142" s="137">
        <f>S142*H142</f>
        <v>0</v>
      </c>
      <c r="AR142" s="138" t="s">
        <v>120</v>
      </c>
      <c r="AT142" s="138" t="s">
        <v>116</v>
      </c>
      <c r="AU142" s="138" t="s">
        <v>82</v>
      </c>
      <c r="AY142" s="15" t="s">
        <v>114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5" t="s">
        <v>80</v>
      </c>
      <c r="BK142" s="139">
        <f>ROUND(I142*H142,2)</f>
        <v>0</v>
      </c>
      <c r="BL142" s="15" t="s">
        <v>120</v>
      </c>
      <c r="BM142" s="138" t="s">
        <v>169</v>
      </c>
    </row>
    <row r="143" spans="2:65" s="12" customFormat="1" ht="10.199999999999999">
      <c r="B143" s="140"/>
      <c r="D143" s="141" t="s">
        <v>126</v>
      </c>
      <c r="E143" s="142" t="s">
        <v>1</v>
      </c>
      <c r="F143" s="143" t="s">
        <v>170</v>
      </c>
      <c r="H143" s="144">
        <v>16.72</v>
      </c>
      <c r="I143" s="145"/>
      <c r="L143" s="140"/>
      <c r="M143" s="146"/>
      <c r="T143" s="147"/>
      <c r="AT143" s="142" t="s">
        <v>126</v>
      </c>
      <c r="AU143" s="142" t="s">
        <v>82</v>
      </c>
      <c r="AV143" s="12" t="s">
        <v>82</v>
      </c>
      <c r="AW143" s="12" t="s">
        <v>32</v>
      </c>
      <c r="AX143" s="12" t="s">
        <v>75</v>
      </c>
      <c r="AY143" s="142" t="s">
        <v>114</v>
      </c>
    </row>
    <row r="144" spans="2:65" s="12" customFormat="1" ht="10.199999999999999">
      <c r="B144" s="140"/>
      <c r="D144" s="141" t="s">
        <v>126</v>
      </c>
      <c r="E144" s="142" t="s">
        <v>1</v>
      </c>
      <c r="F144" s="143" t="s">
        <v>171</v>
      </c>
      <c r="H144" s="144">
        <v>-5.2450000000000001</v>
      </c>
      <c r="I144" s="145"/>
      <c r="L144" s="140"/>
      <c r="M144" s="146"/>
      <c r="T144" s="147"/>
      <c r="AT144" s="142" t="s">
        <v>126</v>
      </c>
      <c r="AU144" s="142" t="s">
        <v>82</v>
      </c>
      <c r="AV144" s="12" t="s">
        <v>82</v>
      </c>
      <c r="AW144" s="12" t="s">
        <v>32</v>
      </c>
      <c r="AX144" s="12" t="s">
        <v>75</v>
      </c>
      <c r="AY144" s="142" t="s">
        <v>114</v>
      </c>
    </row>
    <row r="145" spans="2:65" s="13" customFormat="1" ht="10.199999999999999">
      <c r="B145" s="148"/>
      <c r="D145" s="141" t="s">
        <v>126</v>
      </c>
      <c r="E145" s="149" t="s">
        <v>1</v>
      </c>
      <c r="F145" s="150" t="s">
        <v>146</v>
      </c>
      <c r="H145" s="151">
        <v>11.474999999999998</v>
      </c>
      <c r="I145" s="152"/>
      <c r="L145" s="148"/>
      <c r="M145" s="153"/>
      <c r="T145" s="154"/>
      <c r="AT145" s="149" t="s">
        <v>126</v>
      </c>
      <c r="AU145" s="149" t="s">
        <v>82</v>
      </c>
      <c r="AV145" s="13" t="s">
        <v>120</v>
      </c>
      <c r="AW145" s="13" t="s">
        <v>32</v>
      </c>
      <c r="AX145" s="13" t="s">
        <v>80</v>
      </c>
      <c r="AY145" s="149" t="s">
        <v>114</v>
      </c>
    </row>
    <row r="146" spans="2:65" s="1" customFormat="1" ht="24.15" customHeight="1">
      <c r="B146" s="30"/>
      <c r="C146" s="126" t="s">
        <v>172</v>
      </c>
      <c r="D146" s="126" t="s">
        <v>116</v>
      </c>
      <c r="E146" s="127" t="s">
        <v>173</v>
      </c>
      <c r="F146" s="128" t="s">
        <v>174</v>
      </c>
      <c r="G146" s="129" t="s">
        <v>124</v>
      </c>
      <c r="H146" s="130">
        <v>1.3919999999999999</v>
      </c>
      <c r="I146" s="131"/>
      <c r="J146" s="132">
        <f>ROUND(I146*H146,2)</f>
        <v>0</v>
      </c>
      <c r="K146" s="133"/>
      <c r="L146" s="30"/>
      <c r="M146" s="134" t="s">
        <v>1</v>
      </c>
      <c r="N146" s="135" t="s">
        <v>40</v>
      </c>
      <c r="P146" s="136">
        <f>O146*H146</f>
        <v>0</v>
      </c>
      <c r="Q146" s="136">
        <v>0</v>
      </c>
      <c r="R146" s="136">
        <f>Q146*H146</f>
        <v>0</v>
      </c>
      <c r="S146" s="136">
        <v>0</v>
      </c>
      <c r="T146" s="137">
        <f>S146*H146</f>
        <v>0</v>
      </c>
      <c r="AR146" s="138" t="s">
        <v>120</v>
      </c>
      <c r="AT146" s="138" t="s">
        <v>116</v>
      </c>
      <c r="AU146" s="138" t="s">
        <v>82</v>
      </c>
      <c r="AY146" s="15" t="s">
        <v>114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5" t="s">
        <v>80</v>
      </c>
      <c r="BK146" s="139">
        <f>ROUND(I146*H146,2)</f>
        <v>0</v>
      </c>
      <c r="BL146" s="15" t="s">
        <v>120</v>
      </c>
      <c r="BM146" s="138" t="s">
        <v>175</v>
      </c>
    </row>
    <row r="147" spans="2:65" s="12" customFormat="1" ht="10.199999999999999">
      <c r="B147" s="140"/>
      <c r="D147" s="141" t="s">
        <v>126</v>
      </c>
      <c r="E147" s="142" t="s">
        <v>1</v>
      </c>
      <c r="F147" s="143" t="s">
        <v>176</v>
      </c>
      <c r="H147" s="144">
        <v>1.3919999999999999</v>
      </c>
      <c r="I147" s="145"/>
      <c r="L147" s="140"/>
      <c r="M147" s="146"/>
      <c r="T147" s="147"/>
      <c r="AT147" s="142" t="s">
        <v>126</v>
      </c>
      <c r="AU147" s="142" t="s">
        <v>82</v>
      </c>
      <c r="AV147" s="12" t="s">
        <v>82</v>
      </c>
      <c r="AW147" s="12" t="s">
        <v>32</v>
      </c>
      <c r="AX147" s="12" t="s">
        <v>80</v>
      </c>
      <c r="AY147" s="142" t="s">
        <v>114</v>
      </c>
    </row>
    <row r="148" spans="2:65" s="1" customFormat="1" ht="16.5" customHeight="1">
      <c r="B148" s="30"/>
      <c r="C148" s="155" t="s">
        <v>177</v>
      </c>
      <c r="D148" s="155" t="s">
        <v>178</v>
      </c>
      <c r="E148" s="156" t="s">
        <v>179</v>
      </c>
      <c r="F148" s="157" t="s">
        <v>180</v>
      </c>
      <c r="G148" s="158" t="s">
        <v>159</v>
      </c>
      <c r="H148" s="159">
        <v>2.7839999999999998</v>
      </c>
      <c r="I148" s="160"/>
      <c r="J148" s="161">
        <f>ROUND(I148*H148,2)</f>
        <v>0</v>
      </c>
      <c r="K148" s="162"/>
      <c r="L148" s="163"/>
      <c r="M148" s="164" t="s">
        <v>1</v>
      </c>
      <c r="N148" s="165" t="s">
        <v>40</v>
      </c>
      <c r="P148" s="136">
        <f>O148*H148</f>
        <v>0</v>
      </c>
      <c r="Q148" s="136">
        <v>1</v>
      </c>
      <c r="R148" s="136">
        <f>Q148*H148</f>
        <v>2.7839999999999998</v>
      </c>
      <c r="S148" s="136">
        <v>0</v>
      </c>
      <c r="T148" s="137">
        <f>S148*H148</f>
        <v>0</v>
      </c>
      <c r="AR148" s="138" t="s">
        <v>152</v>
      </c>
      <c r="AT148" s="138" t="s">
        <v>178</v>
      </c>
      <c r="AU148" s="138" t="s">
        <v>82</v>
      </c>
      <c r="AY148" s="15" t="s">
        <v>114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5" t="s">
        <v>80</v>
      </c>
      <c r="BK148" s="139">
        <f>ROUND(I148*H148,2)</f>
        <v>0</v>
      </c>
      <c r="BL148" s="15" t="s">
        <v>120</v>
      </c>
      <c r="BM148" s="138" t="s">
        <v>181</v>
      </c>
    </row>
    <row r="149" spans="2:65" s="12" customFormat="1" ht="10.199999999999999">
      <c r="B149" s="140"/>
      <c r="D149" s="141" t="s">
        <v>126</v>
      </c>
      <c r="F149" s="143" t="s">
        <v>182</v>
      </c>
      <c r="H149" s="144">
        <v>2.7839999999999998</v>
      </c>
      <c r="I149" s="145"/>
      <c r="L149" s="140"/>
      <c r="M149" s="146"/>
      <c r="T149" s="147"/>
      <c r="AT149" s="142" t="s">
        <v>126</v>
      </c>
      <c r="AU149" s="142" t="s">
        <v>82</v>
      </c>
      <c r="AV149" s="12" t="s">
        <v>82</v>
      </c>
      <c r="AW149" s="12" t="s">
        <v>4</v>
      </c>
      <c r="AX149" s="12" t="s">
        <v>80</v>
      </c>
      <c r="AY149" s="142" t="s">
        <v>114</v>
      </c>
    </row>
    <row r="150" spans="2:65" s="1" customFormat="1" ht="24.15" customHeight="1">
      <c r="B150" s="30"/>
      <c r="C150" s="126" t="s">
        <v>183</v>
      </c>
      <c r="D150" s="126" t="s">
        <v>116</v>
      </c>
      <c r="E150" s="127" t="s">
        <v>184</v>
      </c>
      <c r="F150" s="128" t="s">
        <v>185</v>
      </c>
      <c r="G150" s="129" t="s">
        <v>119</v>
      </c>
      <c r="H150" s="130">
        <v>7</v>
      </c>
      <c r="I150" s="131"/>
      <c r="J150" s="132">
        <f>ROUND(I150*H150,2)</f>
        <v>0</v>
      </c>
      <c r="K150" s="133"/>
      <c r="L150" s="30"/>
      <c r="M150" s="134" t="s">
        <v>1</v>
      </c>
      <c r="N150" s="135" t="s">
        <v>40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120</v>
      </c>
      <c r="AT150" s="138" t="s">
        <v>116</v>
      </c>
      <c r="AU150" s="138" t="s">
        <v>82</v>
      </c>
      <c r="AY150" s="15" t="s">
        <v>114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5" t="s">
        <v>80</v>
      </c>
      <c r="BK150" s="139">
        <f>ROUND(I150*H150,2)</f>
        <v>0</v>
      </c>
      <c r="BL150" s="15" t="s">
        <v>120</v>
      </c>
      <c r="BM150" s="138" t="s">
        <v>186</v>
      </c>
    </row>
    <row r="151" spans="2:65" s="1" customFormat="1" ht="16.5" customHeight="1">
      <c r="B151" s="30"/>
      <c r="C151" s="155" t="s">
        <v>8</v>
      </c>
      <c r="D151" s="155" t="s">
        <v>178</v>
      </c>
      <c r="E151" s="156" t="s">
        <v>187</v>
      </c>
      <c r="F151" s="157" t="s">
        <v>188</v>
      </c>
      <c r="G151" s="158" t="s">
        <v>189</v>
      </c>
      <c r="H151" s="159">
        <v>0.14000000000000001</v>
      </c>
      <c r="I151" s="160"/>
      <c r="J151" s="161">
        <f>ROUND(I151*H151,2)</f>
        <v>0</v>
      </c>
      <c r="K151" s="162"/>
      <c r="L151" s="163"/>
      <c r="M151" s="164" t="s">
        <v>1</v>
      </c>
      <c r="N151" s="165" t="s">
        <v>40</v>
      </c>
      <c r="P151" s="136">
        <f>O151*H151</f>
        <v>0</v>
      </c>
      <c r="Q151" s="136">
        <v>1E-3</v>
      </c>
      <c r="R151" s="136">
        <f>Q151*H151</f>
        <v>1.4000000000000001E-4</v>
      </c>
      <c r="S151" s="136">
        <v>0</v>
      </c>
      <c r="T151" s="137">
        <f>S151*H151</f>
        <v>0</v>
      </c>
      <c r="AR151" s="138" t="s">
        <v>152</v>
      </c>
      <c r="AT151" s="138" t="s">
        <v>178</v>
      </c>
      <c r="AU151" s="138" t="s">
        <v>82</v>
      </c>
      <c r="AY151" s="15" t="s">
        <v>114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5" t="s">
        <v>80</v>
      </c>
      <c r="BK151" s="139">
        <f>ROUND(I151*H151,2)</f>
        <v>0</v>
      </c>
      <c r="BL151" s="15" t="s">
        <v>120</v>
      </c>
      <c r="BM151" s="138" t="s">
        <v>190</v>
      </c>
    </row>
    <row r="152" spans="2:65" s="12" customFormat="1" ht="10.199999999999999">
      <c r="B152" s="140"/>
      <c r="D152" s="141" t="s">
        <v>126</v>
      </c>
      <c r="F152" s="143" t="s">
        <v>191</v>
      </c>
      <c r="H152" s="144">
        <v>0.14000000000000001</v>
      </c>
      <c r="I152" s="145"/>
      <c r="L152" s="140"/>
      <c r="M152" s="146"/>
      <c r="T152" s="147"/>
      <c r="AT152" s="142" t="s">
        <v>126</v>
      </c>
      <c r="AU152" s="142" t="s">
        <v>82</v>
      </c>
      <c r="AV152" s="12" t="s">
        <v>82</v>
      </c>
      <c r="AW152" s="12" t="s">
        <v>4</v>
      </c>
      <c r="AX152" s="12" t="s">
        <v>80</v>
      </c>
      <c r="AY152" s="142" t="s">
        <v>114</v>
      </c>
    </row>
    <row r="153" spans="2:65" s="1" customFormat="1" ht="24.15" customHeight="1">
      <c r="B153" s="30"/>
      <c r="C153" s="126" t="s">
        <v>192</v>
      </c>
      <c r="D153" s="126" t="s">
        <v>116</v>
      </c>
      <c r="E153" s="127" t="s">
        <v>193</v>
      </c>
      <c r="F153" s="128" t="s">
        <v>194</v>
      </c>
      <c r="G153" s="129" t="s">
        <v>119</v>
      </c>
      <c r="H153" s="130">
        <v>7</v>
      </c>
      <c r="I153" s="131"/>
      <c r="J153" s="132">
        <f>ROUND(I153*H153,2)</f>
        <v>0</v>
      </c>
      <c r="K153" s="133"/>
      <c r="L153" s="30"/>
      <c r="M153" s="134" t="s">
        <v>1</v>
      </c>
      <c r="N153" s="135" t="s">
        <v>40</v>
      </c>
      <c r="P153" s="136">
        <f>O153*H153</f>
        <v>0</v>
      </c>
      <c r="Q153" s="136">
        <v>0</v>
      </c>
      <c r="R153" s="136">
        <f>Q153*H153</f>
        <v>0</v>
      </c>
      <c r="S153" s="136">
        <v>0</v>
      </c>
      <c r="T153" s="137">
        <f>S153*H153</f>
        <v>0</v>
      </c>
      <c r="AR153" s="138" t="s">
        <v>120</v>
      </c>
      <c r="AT153" s="138" t="s">
        <v>116</v>
      </c>
      <c r="AU153" s="138" t="s">
        <v>82</v>
      </c>
      <c r="AY153" s="15" t="s">
        <v>114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5" t="s">
        <v>80</v>
      </c>
      <c r="BK153" s="139">
        <f>ROUND(I153*H153,2)</f>
        <v>0</v>
      </c>
      <c r="BL153" s="15" t="s">
        <v>120</v>
      </c>
      <c r="BM153" s="138" t="s">
        <v>195</v>
      </c>
    </row>
    <row r="154" spans="2:65" s="11" customFormat="1" ht="22.8" customHeight="1">
      <c r="B154" s="114"/>
      <c r="D154" s="115" t="s">
        <v>74</v>
      </c>
      <c r="E154" s="124" t="s">
        <v>128</v>
      </c>
      <c r="F154" s="124" t="s">
        <v>196</v>
      </c>
      <c r="I154" s="117"/>
      <c r="J154" s="125">
        <f>BK154</f>
        <v>0</v>
      </c>
      <c r="L154" s="114"/>
      <c r="M154" s="119"/>
      <c r="P154" s="120">
        <f>SUM(P155:P159)</f>
        <v>0</v>
      </c>
      <c r="R154" s="120">
        <f>SUM(R155:R159)</f>
        <v>5.8330962</v>
      </c>
      <c r="T154" s="121">
        <f>SUM(T155:T159)</f>
        <v>0</v>
      </c>
      <c r="AR154" s="115" t="s">
        <v>80</v>
      </c>
      <c r="AT154" s="122" t="s">
        <v>74</v>
      </c>
      <c r="AU154" s="122" t="s">
        <v>80</v>
      </c>
      <c r="AY154" s="115" t="s">
        <v>114</v>
      </c>
      <c r="BK154" s="123">
        <f>SUM(BK155:BK159)</f>
        <v>0</v>
      </c>
    </row>
    <row r="155" spans="2:65" s="1" customFormat="1" ht="24.15" customHeight="1">
      <c r="B155" s="30"/>
      <c r="C155" s="126" t="s">
        <v>197</v>
      </c>
      <c r="D155" s="126" t="s">
        <v>116</v>
      </c>
      <c r="E155" s="127" t="s">
        <v>198</v>
      </c>
      <c r="F155" s="128" t="s">
        <v>199</v>
      </c>
      <c r="G155" s="129" t="s">
        <v>124</v>
      </c>
      <c r="H155" s="130">
        <v>2.9390000000000001</v>
      </c>
      <c r="I155" s="131"/>
      <c r="J155" s="132">
        <f>ROUND(I155*H155,2)</f>
        <v>0</v>
      </c>
      <c r="K155" s="133"/>
      <c r="L155" s="30"/>
      <c r="M155" s="134" t="s">
        <v>1</v>
      </c>
      <c r="N155" s="135" t="s">
        <v>40</v>
      </c>
      <c r="P155" s="136">
        <f>O155*H155</f>
        <v>0</v>
      </c>
      <c r="Q155" s="136">
        <v>1.9558</v>
      </c>
      <c r="R155" s="136">
        <f>Q155*H155</f>
        <v>5.7480962</v>
      </c>
      <c r="S155" s="136">
        <v>0</v>
      </c>
      <c r="T155" s="137">
        <f>S155*H155</f>
        <v>0</v>
      </c>
      <c r="AR155" s="138" t="s">
        <v>120</v>
      </c>
      <c r="AT155" s="138" t="s">
        <v>116</v>
      </c>
      <c r="AU155" s="138" t="s">
        <v>82</v>
      </c>
      <c r="AY155" s="15" t="s">
        <v>114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5" t="s">
        <v>80</v>
      </c>
      <c r="BK155" s="139">
        <f>ROUND(I155*H155,2)</f>
        <v>0</v>
      </c>
      <c r="BL155" s="15" t="s">
        <v>120</v>
      </c>
      <c r="BM155" s="138" t="s">
        <v>200</v>
      </c>
    </row>
    <row r="156" spans="2:65" s="12" customFormat="1" ht="10.199999999999999">
      <c r="B156" s="140"/>
      <c r="D156" s="141" t="s">
        <v>126</v>
      </c>
      <c r="E156" s="142" t="s">
        <v>1</v>
      </c>
      <c r="F156" s="143" t="s">
        <v>201</v>
      </c>
      <c r="H156" s="144">
        <v>5.4320000000000004</v>
      </c>
      <c r="I156" s="145"/>
      <c r="L156" s="140"/>
      <c r="M156" s="146"/>
      <c r="T156" s="147"/>
      <c r="AT156" s="142" t="s">
        <v>126</v>
      </c>
      <c r="AU156" s="142" t="s">
        <v>82</v>
      </c>
      <c r="AV156" s="12" t="s">
        <v>82</v>
      </c>
      <c r="AW156" s="12" t="s">
        <v>32</v>
      </c>
      <c r="AX156" s="12" t="s">
        <v>75</v>
      </c>
      <c r="AY156" s="142" t="s">
        <v>114</v>
      </c>
    </row>
    <row r="157" spans="2:65" s="12" customFormat="1" ht="10.199999999999999">
      <c r="B157" s="140"/>
      <c r="D157" s="141" t="s">
        <v>126</v>
      </c>
      <c r="E157" s="142" t="s">
        <v>1</v>
      </c>
      <c r="F157" s="143" t="s">
        <v>202</v>
      </c>
      <c r="H157" s="144">
        <v>-2.4929999999999999</v>
      </c>
      <c r="I157" s="145"/>
      <c r="L157" s="140"/>
      <c r="M157" s="146"/>
      <c r="T157" s="147"/>
      <c r="AT157" s="142" t="s">
        <v>126</v>
      </c>
      <c r="AU157" s="142" t="s">
        <v>82</v>
      </c>
      <c r="AV157" s="12" t="s">
        <v>82</v>
      </c>
      <c r="AW157" s="12" t="s">
        <v>32</v>
      </c>
      <c r="AX157" s="12" t="s">
        <v>75</v>
      </c>
      <c r="AY157" s="142" t="s">
        <v>114</v>
      </c>
    </row>
    <row r="158" spans="2:65" s="13" customFormat="1" ht="10.199999999999999">
      <c r="B158" s="148"/>
      <c r="D158" s="141" t="s">
        <v>126</v>
      </c>
      <c r="E158" s="149" t="s">
        <v>1</v>
      </c>
      <c r="F158" s="150" t="s">
        <v>146</v>
      </c>
      <c r="H158" s="151">
        <v>2.9390000000000005</v>
      </c>
      <c r="I158" s="152"/>
      <c r="L158" s="148"/>
      <c r="M158" s="153"/>
      <c r="T158" s="154"/>
      <c r="AT158" s="149" t="s">
        <v>126</v>
      </c>
      <c r="AU158" s="149" t="s">
        <v>82</v>
      </c>
      <c r="AV158" s="13" t="s">
        <v>120</v>
      </c>
      <c r="AW158" s="13" t="s">
        <v>32</v>
      </c>
      <c r="AX158" s="13" t="s">
        <v>80</v>
      </c>
      <c r="AY158" s="149" t="s">
        <v>114</v>
      </c>
    </row>
    <row r="159" spans="2:65" s="1" customFormat="1" ht="37.799999999999997" customHeight="1">
      <c r="B159" s="30"/>
      <c r="C159" s="126" t="s">
        <v>203</v>
      </c>
      <c r="D159" s="126" t="s">
        <v>116</v>
      </c>
      <c r="E159" s="127" t="s">
        <v>204</v>
      </c>
      <c r="F159" s="128" t="s">
        <v>205</v>
      </c>
      <c r="G159" s="129" t="s">
        <v>206</v>
      </c>
      <c r="H159" s="130">
        <v>1</v>
      </c>
      <c r="I159" s="131"/>
      <c r="J159" s="132">
        <f>ROUND(I159*H159,2)</f>
        <v>0</v>
      </c>
      <c r="K159" s="133"/>
      <c r="L159" s="30"/>
      <c r="M159" s="134" t="s">
        <v>1</v>
      </c>
      <c r="N159" s="135" t="s">
        <v>40</v>
      </c>
      <c r="P159" s="136">
        <f>O159*H159</f>
        <v>0</v>
      </c>
      <c r="Q159" s="136">
        <v>8.5000000000000006E-2</v>
      </c>
      <c r="R159" s="136">
        <f>Q159*H159</f>
        <v>8.5000000000000006E-2</v>
      </c>
      <c r="S159" s="136">
        <v>0</v>
      </c>
      <c r="T159" s="137">
        <f>S159*H159</f>
        <v>0</v>
      </c>
      <c r="AR159" s="138" t="s">
        <v>120</v>
      </c>
      <c r="AT159" s="138" t="s">
        <v>116</v>
      </c>
      <c r="AU159" s="138" t="s">
        <v>82</v>
      </c>
      <c r="AY159" s="15" t="s">
        <v>114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5" t="s">
        <v>80</v>
      </c>
      <c r="BK159" s="139">
        <f>ROUND(I159*H159,2)</f>
        <v>0</v>
      </c>
      <c r="BL159" s="15" t="s">
        <v>120</v>
      </c>
      <c r="BM159" s="138" t="s">
        <v>207</v>
      </c>
    </row>
    <row r="160" spans="2:65" s="11" customFormat="1" ht="22.8" customHeight="1">
      <c r="B160" s="114"/>
      <c r="D160" s="115" t="s">
        <v>74</v>
      </c>
      <c r="E160" s="124" t="s">
        <v>120</v>
      </c>
      <c r="F160" s="124" t="s">
        <v>208</v>
      </c>
      <c r="I160" s="117"/>
      <c r="J160" s="125">
        <f>BK160</f>
        <v>0</v>
      </c>
      <c r="L160" s="114"/>
      <c r="M160" s="119"/>
      <c r="P160" s="120">
        <f>SUM(P161:P164)</f>
        <v>0</v>
      </c>
      <c r="R160" s="120">
        <f>SUM(R161:R164)</f>
        <v>0.87731728000000009</v>
      </c>
      <c r="T160" s="121">
        <f>SUM(T161:T164)</f>
        <v>0</v>
      </c>
      <c r="AR160" s="115" t="s">
        <v>80</v>
      </c>
      <c r="AT160" s="122" t="s">
        <v>74</v>
      </c>
      <c r="AU160" s="122" t="s">
        <v>80</v>
      </c>
      <c r="AY160" s="115" t="s">
        <v>114</v>
      </c>
      <c r="BK160" s="123">
        <f>SUM(BK161:BK164)</f>
        <v>0</v>
      </c>
    </row>
    <row r="161" spans="2:65" s="1" customFormat="1" ht="24.15" customHeight="1">
      <c r="B161" s="30"/>
      <c r="C161" s="126" t="s">
        <v>209</v>
      </c>
      <c r="D161" s="126" t="s">
        <v>116</v>
      </c>
      <c r="E161" s="127" t="s">
        <v>210</v>
      </c>
      <c r="F161" s="128" t="s">
        <v>211</v>
      </c>
      <c r="G161" s="129" t="s">
        <v>124</v>
      </c>
      <c r="H161" s="130">
        <v>0.46400000000000002</v>
      </c>
      <c r="I161" s="131"/>
      <c r="J161" s="132">
        <f>ROUND(I161*H161,2)</f>
        <v>0</v>
      </c>
      <c r="K161" s="133"/>
      <c r="L161" s="30"/>
      <c r="M161" s="134" t="s">
        <v>1</v>
      </c>
      <c r="N161" s="135" t="s">
        <v>40</v>
      </c>
      <c r="P161" s="136">
        <f>O161*H161</f>
        <v>0</v>
      </c>
      <c r="Q161" s="136">
        <v>1.8907700000000001</v>
      </c>
      <c r="R161" s="136">
        <f>Q161*H161</f>
        <v>0.87731728000000009</v>
      </c>
      <c r="S161" s="136">
        <v>0</v>
      </c>
      <c r="T161" s="137">
        <f>S161*H161</f>
        <v>0</v>
      </c>
      <c r="AR161" s="138" t="s">
        <v>120</v>
      </c>
      <c r="AT161" s="138" t="s">
        <v>116</v>
      </c>
      <c r="AU161" s="138" t="s">
        <v>82</v>
      </c>
      <c r="AY161" s="15" t="s">
        <v>114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5" t="s">
        <v>80</v>
      </c>
      <c r="BK161" s="139">
        <f>ROUND(I161*H161,2)</f>
        <v>0</v>
      </c>
      <c r="BL161" s="15" t="s">
        <v>120</v>
      </c>
      <c r="BM161" s="138" t="s">
        <v>212</v>
      </c>
    </row>
    <row r="162" spans="2:65" s="12" customFormat="1" ht="10.199999999999999">
      <c r="B162" s="140"/>
      <c r="D162" s="141" t="s">
        <v>126</v>
      </c>
      <c r="E162" s="142" t="s">
        <v>1</v>
      </c>
      <c r="F162" s="143" t="s">
        <v>213</v>
      </c>
      <c r="H162" s="144">
        <v>0.46400000000000002</v>
      </c>
      <c r="I162" s="145"/>
      <c r="L162" s="140"/>
      <c r="M162" s="146"/>
      <c r="T162" s="147"/>
      <c r="AT162" s="142" t="s">
        <v>126</v>
      </c>
      <c r="AU162" s="142" t="s">
        <v>82</v>
      </c>
      <c r="AV162" s="12" t="s">
        <v>82</v>
      </c>
      <c r="AW162" s="12" t="s">
        <v>32</v>
      </c>
      <c r="AX162" s="12" t="s">
        <v>80</v>
      </c>
      <c r="AY162" s="142" t="s">
        <v>114</v>
      </c>
    </row>
    <row r="163" spans="2:65" s="1" customFormat="1" ht="24.15" customHeight="1">
      <c r="B163" s="30"/>
      <c r="C163" s="126" t="s">
        <v>214</v>
      </c>
      <c r="D163" s="126" t="s">
        <v>116</v>
      </c>
      <c r="E163" s="127" t="s">
        <v>215</v>
      </c>
      <c r="F163" s="128" t="s">
        <v>216</v>
      </c>
      <c r="G163" s="129" t="s">
        <v>124</v>
      </c>
      <c r="H163" s="130">
        <v>0.45</v>
      </c>
      <c r="I163" s="131"/>
      <c r="J163" s="132">
        <f>ROUND(I163*H163,2)</f>
        <v>0</v>
      </c>
      <c r="K163" s="133"/>
      <c r="L163" s="30"/>
      <c r="M163" s="134" t="s">
        <v>1</v>
      </c>
      <c r="N163" s="135" t="s">
        <v>40</v>
      </c>
      <c r="P163" s="136">
        <f>O163*H163</f>
        <v>0</v>
      </c>
      <c r="Q163" s="136">
        <v>0</v>
      </c>
      <c r="R163" s="136">
        <f>Q163*H163</f>
        <v>0</v>
      </c>
      <c r="S163" s="136">
        <v>0</v>
      </c>
      <c r="T163" s="137">
        <f>S163*H163</f>
        <v>0</v>
      </c>
      <c r="AR163" s="138" t="s">
        <v>120</v>
      </c>
      <c r="AT163" s="138" t="s">
        <v>116</v>
      </c>
      <c r="AU163" s="138" t="s">
        <v>82</v>
      </c>
      <c r="AY163" s="15" t="s">
        <v>114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5" t="s">
        <v>80</v>
      </c>
      <c r="BK163" s="139">
        <f>ROUND(I163*H163,2)</f>
        <v>0</v>
      </c>
      <c r="BL163" s="15" t="s">
        <v>120</v>
      </c>
      <c r="BM163" s="138" t="s">
        <v>217</v>
      </c>
    </row>
    <row r="164" spans="2:65" s="12" customFormat="1" ht="10.199999999999999">
      <c r="B164" s="140"/>
      <c r="D164" s="141" t="s">
        <v>126</v>
      </c>
      <c r="E164" s="142" t="s">
        <v>1</v>
      </c>
      <c r="F164" s="143" t="s">
        <v>218</v>
      </c>
      <c r="H164" s="144">
        <v>0.45</v>
      </c>
      <c r="I164" s="145"/>
      <c r="L164" s="140"/>
      <c r="M164" s="146"/>
      <c r="T164" s="147"/>
      <c r="AT164" s="142" t="s">
        <v>126</v>
      </c>
      <c r="AU164" s="142" t="s">
        <v>82</v>
      </c>
      <c r="AV164" s="12" t="s">
        <v>82</v>
      </c>
      <c r="AW164" s="12" t="s">
        <v>32</v>
      </c>
      <c r="AX164" s="12" t="s">
        <v>80</v>
      </c>
      <c r="AY164" s="142" t="s">
        <v>114</v>
      </c>
    </row>
    <row r="165" spans="2:65" s="11" customFormat="1" ht="22.8" customHeight="1">
      <c r="B165" s="114"/>
      <c r="D165" s="115" t="s">
        <v>74</v>
      </c>
      <c r="E165" s="124" t="s">
        <v>152</v>
      </c>
      <c r="F165" s="124" t="s">
        <v>219</v>
      </c>
      <c r="I165" s="117"/>
      <c r="J165" s="125">
        <f>BK165</f>
        <v>0</v>
      </c>
      <c r="L165" s="114"/>
      <c r="M165" s="119"/>
      <c r="P165" s="120">
        <f>SUM(P166:P178)</f>
        <v>0</v>
      </c>
      <c r="R165" s="120">
        <f>SUM(R166:R178)</f>
        <v>0.21318600000000001</v>
      </c>
      <c r="T165" s="121">
        <f>SUM(T166:T178)</f>
        <v>0</v>
      </c>
      <c r="AR165" s="115" t="s">
        <v>80</v>
      </c>
      <c r="AT165" s="122" t="s">
        <v>74</v>
      </c>
      <c r="AU165" s="122" t="s">
        <v>80</v>
      </c>
      <c r="AY165" s="115" t="s">
        <v>114</v>
      </c>
      <c r="BK165" s="123">
        <f>SUM(BK166:BK178)</f>
        <v>0</v>
      </c>
    </row>
    <row r="166" spans="2:65" s="1" customFormat="1" ht="24.15" customHeight="1">
      <c r="B166" s="30"/>
      <c r="C166" s="126" t="s">
        <v>7</v>
      </c>
      <c r="D166" s="126" t="s">
        <v>116</v>
      </c>
      <c r="E166" s="127" t="s">
        <v>220</v>
      </c>
      <c r="F166" s="128" t="s">
        <v>221</v>
      </c>
      <c r="G166" s="129" t="s">
        <v>222</v>
      </c>
      <c r="H166" s="130">
        <v>6</v>
      </c>
      <c r="I166" s="131"/>
      <c r="J166" s="132">
        <f t="shared" ref="J166:J175" si="0">ROUND(I166*H166,2)</f>
        <v>0</v>
      </c>
      <c r="K166" s="133"/>
      <c r="L166" s="30"/>
      <c r="M166" s="134" t="s">
        <v>1</v>
      </c>
      <c r="N166" s="135" t="s">
        <v>40</v>
      </c>
      <c r="P166" s="136">
        <f t="shared" ref="P166:P175" si="1">O166*H166</f>
        <v>0</v>
      </c>
      <c r="Q166" s="136">
        <v>1.9689999999999999E-2</v>
      </c>
      <c r="R166" s="136">
        <f t="shared" ref="R166:R175" si="2">Q166*H166</f>
        <v>0.11814</v>
      </c>
      <c r="S166" s="136">
        <v>0</v>
      </c>
      <c r="T166" s="137">
        <f t="shared" ref="T166:T175" si="3">S166*H166</f>
        <v>0</v>
      </c>
      <c r="AR166" s="138" t="s">
        <v>120</v>
      </c>
      <c r="AT166" s="138" t="s">
        <v>116</v>
      </c>
      <c r="AU166" s="138" t="s">
        <v>82</v>
      </c>
      <c r="AY166" s="15" t="s">
        <v>114</v>
      </c>
      <c r="BE166" s="139">
        <f t="shared" ref="BE166:BE175" si="4">IF(N166="základní",J166,0)</f>
        <v>0</v>
      </c>
      <c r="BF166" s="139">
        <f t="shared" ref="BF166:BF175" si="5">IF(N166="snížená",J166,0)</f>
        <v>0</v>
      </c>
      <c r="BG166" s="139">
        <f t="shared" ref="BG166:BG175" si="6">IF(N166="zákl. přenesená",J166,0)</f>
        <v>0</v>
      </c>
      <c r="BH166" s="139">
        <f t="shared" ref="BH166:BH175" si="7">IF(N166="sníž. přenesená",J166,0)</f>
        <v>0</v>
      </c>
      <c r="BI166" s="139">
        <f t="shared" ref="BI166:BI175" si="8">IF(N166="nulová",J166,0)</f>
        <v>0</v>
      </c>
      <c r="BJ166" s="15" t="s">
        <v>80</v>
      </c>
      <c r="BK166" s="139">
        <f t="shared" ref="BK166:BK175" si="9">ROUND(I166*H166,2)</f>
        <v>0</v>
      </c>
      <c r="BL166" s="15" t="s">
        <v>120</v>
      </c>
      <c r="BM166" s="138" t="s">
        <v>223</v>
      </c>
    </row>
    <row r="167" spans="2:65" s="1" customFormat="1" ht="24.15" customHeight="1">
      <c r="B167" s="30"/>
      <c r="C167" s="126" t="s">
        <v>224</v>
      </c>
      <c r="D167" s="126" t="s">
        <v>116</v>
      </c>
      <c r="E167" s="127" t="s">
        <v>225</v>
      </c>
      <c r="F167" s="128" t="s">
        <v>226</v>
      </c>
      <c r="G167" s="129" t="s">
        <v>206</v>
      </c>
      <c r="H167" s="130">
        <v>1</v>
      </c>
      <c r="I167" s="131"/>
      <c r="J167" s="132">
        <f t="shared" si="0"/>
        <v>0</v>
      </c>
      <c r="K167" s="133"/>
      <c r="L167" s="30"/>
      <c r="M167" s="134" t="s">
        <v>1</v>
      </c>
      <c r="N167" s="135" t="s">
        <v>40</v>
      </c>
      <c r="P167" s="136">
        <f t="shared" si="1"/>
        <v>0</v>
      </c>
      <c r="Q167" s="136">
        <v>1E-4</v>
      </c>
      <c r="R167" s="136">
        <f t="shared" si="2"/>
        <v>1E-4</v>
      </c>
      <c r="S167" s="136">
        <v>0</v>
      </c>
      <c r="T167" s="137">
        <f t="shared" si="3"/>
        <v>0</v>
      </c>
      <c r="AR167" s="138" t="s">
        <v>120</v>
      </c>
      <c r="AT167" s="138" t="s">
        <v>116</v>
      </c>
      <c r="AU167" s="138" t="s">
        <v>82</v>
      </c>
      <c r="AY167" s="15" t="s">
        <v>114</v>
      </c>
      <c r="BE167" s="139">
        <f t="shared" si="4"/>
        <v>0</v>
      </c>
      <c r="BF167" s="139">
        <f t="shared" si="5"/>
        <v>0</v>
      </c>
      <c r="BG167" s="139">
        <f t="shared" si="6"/>
        <v>0</v>
      </c>
      <c r="BH167" s="139">
        <f t="shared" si="7"/>
        <v>0</v>
      </c>
      <c r="BI167" s="139">
        <f t="shared" si="8"/>
        <v>0</v>
      </c>
      <c r="BJ167" s="15" t="s">
        <v>80</v>
      </c>
      <c r="BK167" s="139">
        <f t="shared" si="9"/>
        <v>0</v>
      </c>
      <c r="BL167" s="15" t="s">
        <v>120</v>
      </c>
      <c r="BM167" s="138" t="s">
        <v>227</v>
      </c>
    </row>
    <row r="168" spans="2:65" s="1" customFormat="1" ht="33" customHeight="1">
      <c r="B168" s="30"/>
      <c r="C168" s="126" t="s">
        <v>228</v>
      </c>
      <c r="D168" s="126" t="s">
        <v>116</v>
      </c>
      <c r="E168" s="127" t="s">
        <v>229</v>
      </c>
      <c r="F168" s="128" t="s">
        <v>230</v>
      </c>
      <c r="G168" s="129" t="s">
        <v>206</v>
      </c>
      <c r="H168" s="130">
        <v>4</v>
      </c>
      <c r="I168" s="131"/>
      <c r="J168" s="132">
        <f t="shared" si="0"/>
        <v>0</v>
      </c>
      <c r="K168" s="133"/>
      <c r="L168" s="30"/>
      <c r="M168" s="134" t="s">
        <v>1</v>
      </c>
      <c r="N168" s="135" t="s">
        <v>40</v>
      </c>
      <c r="P168" s="136">
        <f t="shared" si="1"/>
        <v>0</v>
      </c>
      <c r="Q168" s="136">
        <v>1.0000000000000001E-5</v>
      </c>
      <c r="R168" s="136">
        <f t="shared" si="2"/>
        <v>4.0000000000000003E-5</v>
      </c>
      <c r="S168" s="136">
        <v>0</v>
      </c>
      <c r="T168" s="137">
        <f t="shared" si="3"/>
        <v>0</v>
      </c>
      <c r="AR168" s="138" t="s">
        <v>120</v>
      </c>
      <c r="AT168" s="138" t="s">
        <v>116</v>
      </c>
      <c r="AU168" s="138" t="s">
        <v>82</v>
      </c>
      <c r="AY168" s="15" t="s">
        <v>114</v>
      </c>
      <c r="BE168" s="139">
        <f t="shared" si="4"/>
        <v>0</v>
      </c>
      <c r="BF168" s="139">
        <f t="shared" si="5"/>
        <v>0</v>
      </c>
      <c r="BG168" s="139">
        <f t="shared" si="6"/>
        <v>0</v>
      </c>
      <c r="BH168" s="139">
        <f t="shared" si="7"/>
        <v>0</v>
      </c>
      <c r="BI168" s="139">
        <f t="shared" si="8"/>
        <v>0</v>
      </c>
      <c r="BJ168" s="15" t="s">
        <v>80</v>
      </c>
      <c r="BK168" s="139">
        <f t="shared" si="9"/>
        <v>0</v>
      </c>
      <c r="BL168" s="15" t="s">
        <v>120</v>
      </c>
      <c r="BM168" s="138" t="s">
        <v>231</v>
      </c>
    </row>
    <row r="169" spans="2:65" s="1" customFormat="1" ht="16.5" customHeight="1">
      <c r="B169" s="30"/>
      <c r="C169" s="155" t="s">
        <v>232</v>
      </c>
      <c r="D169" s="155" t="s">
        <v>178</v>
      </c>
      <c r="E169" s="156" t="s">
        <v>233</v>
      </c>
      <c r="F169" s="157" t="s">
        <v>234</v>
      </c>
      <c r="G169" s="158" t="s">
        <v>206</v>
      </c>
      <c r="H169" s="159">
        <v>3</v>
      </c>
      <c r="I169" s="160"/>
      <c r="J169" s="161">
        <f t="shared" si="0"/>
        <v>0</v>
      </c>
      <c r="K169" s="162"/>
      <c r="L169" s="163"/>
      <c r="M169" s="164" t="s">
        <v>1</v>
      </c>
      <c r="N169" s="165" t="s">
        <v>40</v>
      </c>
      <c r="P169" s="136">
        <f t="shared" si="1"/>
        <v>0</v>
      </c>
      <c r="Q169" s="136">
        <v>1.4E-3</v>
      </c>
      <c r="R169" s="136">
        <f t="shared" si="2"/>
        <v>4.1999999999999997E-3</v>
      </c>
      <c r="S169" s="136">
        <v>0</v>
      </c>
      <c r="T169" s="137">
        <f t="shared" si="3"/>
        <v>0</v>
      </c>
      <c r="AR169" s="138" t="s">
        <v>152</v>
      </c>
      <c r="AT169" s="138" t="s">
        <v>178</v>
      </c>
      <c r="AU169" s="138" t="s">
        <v>82</v>
      </c>
      <c r="AY169" s="15" t="s">
        <v>114</v>
      </c>
      <c r="BE169" s="139">
        <f t="shared" si="4"/>
        <v>0</v>
      </c>
      <c r="BF169" s="139">
        <f t="shared" si="5"/>
        <v>0</v>
      </c>
      <c r="BG169" s="139">
        <f t="shared" si="6"/>
        <v>0</v>
      </c>
      <c r="BH169" s="139">
        <f t="shared" si="7"/>
        <v>0</v>
      </c>
      <c r="BI169" s="139">
        <f t="shared" si="8"/>
        <v>0</v>
      </c>
      <c r="BJ169" s="15" t="s">
        <v>80</v>
      </c>
      <c r="BK169" s="139">
        <f t="shared" si="9"/>
        <v>0</v>
      </c>
      <c r="BL169" s="15" t="s">
        <v>120</v>
      </c>
      <c r="BM169" s="138" t="s">
        <v>235</v>
      </c>
    </row>
    <row r="170" spans="2:65" s="1" customFormat="1" ht="21.75" customHeight="1">
      <c r="B170" s="30"/>
      <c r="C170" s="155" t="s">
        <v>236</v>
      </c>
      <c r="D170" s="155" t="s">
        <v>178</v>
      </c>
      <c r="E170" s="156" t="s">
        <v>237</v>
      </c>
      <c r="F170" s="157" t="s">
        <v>238</v>
      </c>
      <c r="G170" s="158" t="s">
        <v>206</v>
      </c>
      <c r="H170" s="159">
        <v>1</v>
      </c>
      <c r="I170" s="160"/>
      <c r="J170" s="161">
        <f t="shared" si="0"/>
        <v>0</v>
      </c>
      <c r="K170" s="162"/>
      <c r="L170" s="163"/>
      <c r="M170" s="164" t="s">
        <v>1</v>
      </c>
      <c r="N170" s="165" t="s">
        <v>40</v>
      </c>
      <c r="P170" s="136">
        <f t="shared" si="1"/>
        <v>0</v>
      </c>
      <c r="Q170" s="136">
        <v>2.8E-3</v>
      </c>
      <c r="R170" s="136">
        <f t="shared" si="2"/>
        <v>2.8E-3</v>
      </c>
      <c r="S170" s="136">
        <v>0</v>
      </c>
      <c r="T170" s="137">
        <f t="shared" si="3"/>
        <v>0</v>
      </c>
      <c r="AR170" s="138" t="s">
        <v>152</v>
      </c>
      <c r="AT170" s="138" t="s">
        <v>178</v>
      </c>
      <c r="AU170" s="138" t="s">
        <v>82</v>
      </c>
      <c r="AY170" s="15" t="s">
        <v>114</v>
      </c>
      <c r="BE170" s="139">
        <f t="shared" si="4"/>
        <v>0</v>
      </c>
      <c r="BF170" s="139">
        <f t="shared" si="5"/>
        <v>0</v>
      </c>
      <c r="BG170" s="139">
        <f t="shared" si="6"/>
        <v>0</v>
      </c>
      <c r="BH170" s="139">
        <f t="shared" si="7"/>
        <v>0</v>
      </c>
      <c r="BI170" s="139">
        <f t="shared" si="8"/>
        <v>0</v>
      </c>
      <c r="BJ170" s="15" t="s">
        <v>80</v>
      </c>
      <c r="BK170" s="139">
        <f t="shared" si="9"/>
        <v>0</v>
      </c>
      <c r="BL170" s="15" t="s">
        <v>120</v>
      </c>
      <c r="BM170" s="138" t="s">
        <v>239</v>
      </c>
    </row>
    <row r="171" spans="2:65" s="1" customFormat="1" ht="21.75" customHeight="1">
      <c r="B171" s="30"/>
      <c r="C171" s="126" t="s">
        <v>240</v>
      </c>
      <c r="D171" s="126" t="s">
        <v>116</v>
      </c>
      <c r="E171" s="127" t="s">
        <v>241</v>
      </c>
      <c r="F171" s="128" t="s">
        <v>242</v>
      </c>
      <c r="G171" s="129" t="s">
        <v>206</v>
      </c>
      <c r="H171" s="130">
        <v>1</v>
      </c>
      <c r="I171" s="131"/>
      <c r="J171" s="132">
        <f t="shared" si="0"/>
        <v>0</v>
      </c>
      <c r="K171" s="133"/>
      <c r="L171" s="30"/>
      <c r="M171" s="134" t="s">
        <v>1</v>
      </c>
      <c r="N171" s="135" t="s">
        <v>40</v>
      </c>
      <c r="P171" s="136">
        <f t="shared" si="1"/>
        <v>0</v>
      </c>
      <c r="Q171" s="136">
        <v>6.4180000000000001E-2</v>
      </c>
      <c r="R171" s="136">
        <f t="shared" si="2"/>
        <v>6.4180000000000001E-2</v>
      </c>
      <c r="S171" s="136">
        <v>0</v>
      </c>
      <c r="T171" s="137">
        <f t="shared" si="3"/>
        <v>0</v>
      </c>
      <c r="AR171" s="138" t="s">
        <v>120</v>
      </c>
      <c r="AT171" s="138" t="s">
        <v>116</v>
      </c>
      <c r="AU171" s="138" t="s">
        <v>82</v>
      </c>
      <c r="AY171" s="15" t="s">
        <v>114</v>
      </c>
      <c r="BE171" s="139">
        <f t="shared" si="4"/>
        <v>0</v>
      </c>
      <c r="BF171" s="139">
        <f t="shared" si="5"/>
        <v>0</v>
      </c>
      <c r="BG171" s="139">
        <f t="shared" si="6"/>
        <v>0</v>
      </c>
      <c r="BH171" s="139">
        <f t="shared" si="7"/>
        <v>0</v>
      </c>
      <c r="BI171" s="139">
        <f t="shared" si="8"/>
        <v>0</v>
      </c>
      <c r="BJ171" s="15" t="s">
        <v>80</v>
      </c>
      <c r="BK171" s="139">
        <f t="shared" si="9"/>
        <v>0</v>
      </c>
      <c r="BL171" s="15" t="s">
        <v>120</v>
      </c>
      <c r="BM171" s="138" t="s">
        <v>243</v>
      </c>
    </row>
    <row r="172" spans="2:65" s="1" customFormat="1" ht="33" customHeight="1">
      <c r="B172" s="30"/>
      <c r="C172" s="126" t="s">
        <v>244</v>
      </c>
      <c r="D172" s="126" t="s">
        <v>116</v>
      </c>
      <c r="E172" s="127" t="s">
        <v>245</v>
      </c>
      <c r="F172" s="128" t="s">
        <v>246</v>
      </c>
      <c r="G172" s="129" t="s">
        <v>206</v>
      </c>
      <c r="H172" s="130">
        <v>1</v>
      </c>
      <c r="I172" s="131"/>
      <c r="J172" s="132">
        <f t="shared" si="0"/>
        <v>0</v>
      </c>
      <c r="K172" s="133"/>
      <c r="L172" s="30"/>
      <c r="M172" s="134" t="s">
        <v>1</v>
      </c>
      <c r="N172" s="135" t="s">
        <v>40</v>
      </c>
      <c r="P172" s="136">
        <f t="shared" si="1"/>
        <v>0</v>
      </c>
      <c r="Q172" s="136">
        <v>1.541E-2</v>
      </c>
      <c r="R172" s="136">
        <f t="shared" si="2"/>
        <v>1.541E-2</v>
      </c>
      <c r="S172" s="136">
        <v>0</v>
      </c>
      <c r="T172" s="137">
        <f t="shared" si="3"/>
        <v>0</v>
      </c>
      <c r="AR172" s="138" t="s">
        <v>120</v>
      </c>
      <c r="AT172" s="138" t="s">
        <v>116</v>
      </c>
      <c r="AU172" s="138" t="s">
        <v>82</v>
      </c>
      <c r="AY172" s="15" t="s">
        <v>114</v>
      </c>
      <c r="BE172" s="139">
        <f t="shared" si="4"/>
        <v>0</v>
      </c>
      <c r="BF172" s="139">
        <f t="shared" si="5"/>
        <v>0</v>
      </c>
      <c r="BG172" s="139">
        <f t="shared" si="6"/>
        <v>0</v>
      </c>
      <c r="BH172" s="139">
        <f t="shared" si="7"/>
        <v>0</v>
      </c>
      <c r="BI172" s="139">
        <f t="shared" si="8"/>
        <v>0</v>
      </c>
      <c r="BJ172" s="15" t="s">
        <v>80</v>
      </c>
      <c r="BK172" s="139">
        <f t="shared" si="9"/>
        <v>0</v>
      </c>
      <c r="BL172" s="15" t="s">
        <v>120</v>
      </c>
      <c r="BM172" s="138" t="s">
        <v>247</v>
      </c>
    </row>
    <row r="173" spans="2:65" s="1" customFormat="1" ht="24.15" customHeight="1">
      <c r="B173" s="30"/>
      <c r="C173" s="126" t="s">
        <v>248</v>
      </c>
      <c r="D173" s="126" t="s">
        <v>116</v>
      </c>
      <c r="E173" s="127" t="s">
        <v>249</v>
      </c>
      <c r="F173" s="128" t="s">
        <v>250</v>
      </c>
      <c r="G173" s="129" t="s">
        <v>206</v>
      </c>
      <c r="H173" s="130">
        <v>1</v>
      </c>
      <c r="I173" s="131"/>
      <c r="J173" s="132">
        <f t="shared" si="0"/>
        <v>0</v>
      </c>
      <c r="K173" s="133"/>
      <c r="L173" s="30"/>
      <c r="M173" s="134" t="s">
        <v>1</v>
      </c>
      <c r="N173" s="135" t="s">
        <v>40</v>
      </c>
      <c r="P173" s="136">
        <f t="shared" si="1"/>
        <v>0</v>
      </c>
      <c r="Q173" s="136">
        <v>0</v>
      </c>
      <c r="R173" s="136">
        <f t="shared" si="2"/>
        <v>0</v>
      </c>
      <c r="S173" s="136">
        <v>0</v>
      </c>
      <c r="T173" s="137">
        <f t="shared" si="3"/>
        <v>0</v>
      </c>
      <c r="AR173" s="138" t="s">
        <v>120</v>
      </c>
      <c r="AT173" s="138" t="s">
        <v>116</v>
      </c>
      <c r="AU173" s="138" t="s">
        <v>82</v>
      </c>
      <c r="AY173" s="15" t="s">
        <v>114</v>
      </c>
      <c r="BE173" s="139">
        <f t="shared" si="4"/>
        <v>0</v>
      </c>
      <c r="BF173" s="139">
        <f t="shared" si="5"/>
        <v>0</v>
      </c>
      <c r="BG173" s="139">
        <f t="shared" si="6"/>
        <v>0</v>
      </c>
      <c r="BH173" s="139">
        <f t="shared" si="7"/>
        <v>0</v>
      </c>
      <c r="BI173" s="139">
        <f t="shared" si="8"/>
        <v>0</v>
      </c>
      <c r="BJ173" s="15" t="s">
        <v>80</v>
      </c>
      <c r="BK173" s="139">
        <f t="shared" si="9"/>
        <v>0</v>
      </c>
      <c r="BL173" s="15" t="s">
        <v>120</v>
      </c>
      <c r="BM173" s="138" t="s">
        <v>251</v>
      </c>
    </row>
    <row r="174" spans="2:65" s="1" customFormat="1" ht="33" customHeight="1">
      <c r="B174" s="30"/>
      <c r="C174" s="126" t="s">
        <v>252</v>
      </c>
      <c r="D174" s="126" t="s">
        <v>116</v>
      </c>
      <c r="E174" s="127" t="s">
        <v>253</v>
      </c>
      <c r="F174" s="128" t="s">
        <v>254</v>
      </c>
      <c r="G174" s="129" t="s">
        <v>206</v>
      </c>
      <c r="H174" s="130">
        <v>1</v>
      </c>
      <c r="I174" s="131"/>
      <c r="J174" s="132">
        <f t="shared" si="0"/>
        <v>0</v>
      </c>
      <c r="K174" s="133"/>
      <c r="L174" s="30"/>
      <c r="M174" s="134" t="s">
        <v>1</v>
      </c>
      <c r="N174" s="135" t="s">
        <v>40</v>
      </c>
      <c r="P174" s="136">
        <f t="shared" si="1"/>
        <v>0</v>
      </c>
      <c r="Q174" s="136">
        <v>6.4599999999999996E-3</v>
      </c>
      <c r="R174" s="136">
        <f t="shared" si="2"/>
        <v>6.4599999999999996E-3</v>
      </c>
      <c r="S174" s="136">
        <v>0</v>
      </c>
      <c r="T174" s="137">
        <f t="shared" si="3"/>
        <v>0</v>
      </c>
      <c r="AR174" s="138" t="s">
        <v>120</v>
      </c>
      <c r="AT174" s="138" t="s">
        <v>116</v>
      </c>
      <c r="AU174" s="138" t="s">
        <v>82</v>
      </c>
      <c r="AY174" s="15" t="s">
        <v>114</v>
      </c>
      <c r="BE174" s="139">
        <f t="shared" si="4"/>
        <v>0</v>
      </c>
      <c r="BF174" s="139">
        <f t="shared" si="5"/>
        <v>0</v>
      </c>
      <c r="BG174" s="139">
        <f t="shared" si="6"/>
        <v>0</v>
      </c>
      <c r="BH174" s="139">
        <f t="shared" si="7"/>
        <v>0</v>
      </c>
      <c r="BI174" s="139">
        <f t="shared" si="8"/>
        <v>0</v>
      </c>
      <c r="BJ174" s="15" t="s">
        <v>80</v>
      </c>
      <c r="BK174" s="139">
        <f t="shared" si="9"/>
        <v>0</v>
      </c>
      <c r="BL174" s="15" t="s">
        <v>120</v>
      </c>
      <c r="BM174" s="138" t="s">
        <v>255</v>
      </c>
    </row>
    <row r="175" spans="2:65" s="1" customFormat="1" ht="16.5" customHeight="1">
      <c r="B175" s="30"/>
      <c r="C175" s="126" t="s">
        <v>256</v>
      </c>
      <c r="D175" s="126" t="s">
        <v>116</v>
      </c>
      <c r="E175" s="127" t="s">
        <v>257</v>
      </c>
      <c r="F175" s="128" t="s">
        <v>258</v>
      </c>
      <c r="G175" s="129" t="s">
        <v>222</v>
      </c>
      <c r="H175" s="130">
        <v>5.8</v>
      </c>
      <c r="I175" s="131"/>
      <c r="J175" s="132">
        <f t="shared" si="0"/>
        <v>0</v>
      </c>
      <c r="K175" s="133"/>
      <c r="L175" s="30"/>
      <c r="M175" s="134" t="s">
        <v>1</v>
      </c>
      <c r="N175" s="135" t="s">
        <v>40</v>
      </c>
      <c r="P175" s="136">
        <f t="shared" si="1"/>
        <v>0</v>
      </c>
      <c r="Q175" s="136">
        <v>1.9000000000000001E-4</v>
      </c>
      <c r="R175" s="136">
        <f t="shared" si="2"/>
        <v>1.1020000000000001E-3</v>
      </c>
      <c r="S175" s="136">
        <v>0</v>
      </c>
      <c r="T175" s="137">
        <f t="shared" si="3"/>
        <v>0</v>
      </c>
      <c r="AR175" s="138" t="s">
        <v>120</v>
      </c>
      <c r="AT175" s="138" t="s">
        <v>116</v>
      </c>
      <c r="AU175" s="138" t="s">
        <v>82</v>
      </c>
      <c r="AY175" s="15" t="s">
        <v>114</v>
      </c>
      <c r="BE175" s="139">
        <f t="shared" si="4"/>
        <v>0</v>
      </c>
      <c r="BF175" s="139">
        <f t="shared" si="5"/>
        <v>0</v>
      </c>
      <c r="BG175" s="139">
        <f t="shared" si="6"/>
        <v>0</v>
      </c>
      <c r="BH175" s="139">
        <f t="shared" si="7"/>
        <v>0</v>
      </c>
      <c r="BI175" s="139">
        <f t="shared" si="8"/>
        <v>0</v>
      </c>
      <c r="BJ175" s="15" t="s">
        <v>80</v>
      </c>
      <c r="BK175" s="139">
        <f t="shared" si="9"/>
        <v>0</v>
      </c>
      <c r="BL175" s="15" t="s">
        <v>120</v>
      </c>
      <c r="BM175" s="138" t="s">
        <v>259</v>
      </c>
    </row>
    <row r="176" spans="2:65" s="12" customFormat="1" ht="10.199999999999999">
      <c r="B176" s="140"/>
      <c r="D176" s="141" t="s">
        <v>126</v>
      </c>
      <c r="E176" s="142" t="s">
        <v>1</v>
      </c>
      <c r="F176" s="143" t="s">
        <v>260</v>
      </c>
      <c r="H176" s="144">
        <v>5.8</v>
      </c>
      <c r="I176" s="145"/>
      <c r="L176" s="140"/>
      <c r="M176" s="146"/>
      <c r="T176" s="147"/>
      <c r="AT176" s="142" t="s">
        <v>126</v>
      </c>
      <c r="AU176" s="142" t="s">
        <v>82</v>
      </c>
      <c r="AV176" s="12" t="s">
        <v>82</v>
      </c>
      <c r="AW176" s="12" t="s">
        <v>32</v>
      </c>
      <c r="AX176" s="12" t="s">
        <v>80</v>
      </c>
      <c r="AY176" s="142" t="s">
        <v>114</v>
      </c>
    </row>
    <row r="177" spans="2:65" s="1" customFormat="1" ht="21.75" customHeight="1">
      <c r="B177" s="30"/>
      <c r="C177" s="126" t="s">
        <v>261</v>
      </c>
      <c r="D177" s="126" t="s">
        <v>116</v>
      </c>
      <c r="E177" s="127" t="s">
        <v>262</v>
      </c>
      <c r="F177" s="128" t="s">
        <v>263</v>
      </c>
      <c r="G177" s="129" t="s">
        <v>222</v>
      </c>
      <c r="H177" s="130">
        <v>5.8</v>
      </c>
      <c r="I177" s="131"/>
      <c r="J177" s="132">
        <f>ROUND(I177*H177,2)</f>
        <v>0</v>
      </c>
      <c r="K177" s="133"/>
      <c r="L177" s="30"/>
      <c r="M177" s="134" t="s">
        <v>1</v>
      </c>
      <c r="N177" s="135" t="s">
        <v>40</v>
      </c>
      <c r="P177" s="136">
        <f>O177*H177</f>
        <v>0</v>
      </c>
      <c r="Q177" s="136">
        <v>1.2999999999999999E-4</v>
      </c>
      <c r="R177" s="136">
        <f>Q177*H177</f>
        <v>7.539999999999999E-4</v>
      </c>
      <c r="S177" s="136">
        <v>0</v>
      </c>
      <c r="T177" s="137">
        <f>S177*H177</f>
        <v>0</v>
      </c>
      <c r="AR177" s="138" t="s">
        <v>120</v>
      </c>
      <c r="AT177" s="138" t="s">
        <v>116</v>
      </c>
      <c r="AU177" s="138" t="s">
        <v>82</v>
      </c>
      <c r="AY177" s="15" t="s">
        <v>114</v>
      </c>
      <c r="BE177" s="139">
        <f>IF(N177="základní",J177,0)</f>
        <v>0</v>
      </c>
      <c r="BF177" s="139">
        <f>IF(N177="snížená",J177,0)</f>
        <v>0</v>
      </c>
      <c r="BG177" s="139">
        <f>IF(N177="zákl. přenesená",J177,0)</f>
        <v>0</v>
      </c>
      <c r="BH177" s="139">
        <f>IF(N177="sníž. přenesená",J177,0)</f>
        <v>0</v>
      </c>
      <c r="BI177" s="139">
        <f>IF(N177="nulová",J177,0)</f>
        <v>0</v>
      </c>
      <c r="BJ177" s="15" t="s">
        <v>80</v>
      </c>
      <c r="BK177" s="139">
        <f>ROUND(I177*H177,2)</f>
        <v>0</v>
      </c>
      <c r="BL177" s="15" t="s">
        <v>120</v>
      </c>
      <c r="BM177" s="138" t="s">
        <v>264</v>
      </c>
    </row>
    <row r="178" spans="2:65" s="12" customFormat="1" ht="10.199999999999999">
      <c r="B178" s="140"/>
      <c r="D178" s="141" t="s">
        <v>126</v>
      </c>
      <c r="E178" s="142" t="s">
        <v>1</v>
      </c>
      <c r="F178" s="143" t="s">
        <v>260</v>
      </c>
      <c r="H178" s="144">
        <v>5.8</v>
      </c>
      <c r="I178" s="145"/>
      <c r="L178" s="140"/>
      <c r="M178" s="146"/>
      <c r="T178" s="147"/>
      <c r="AT178" s="142" t="s">
        <v>126</v>
      </c>
      <c r="AU178" s="142" t="s">
        <v>82</v>
      </c>
      <c r="AV178" s="12" t="s">
        <v>82</v>
      </c>
      <c r="AW178" s="12" t="s">
        <v>32</v>
      </c>
      <c r="AX178" s="12" t="s">
        <v>80</v>
      </c>
      <c r="AY178" s="142" t="s">
        <v>114</v>
      </c>
    </row>
    <row r="179" spans="2:65" s="11" customFormat="1" ht="22.8" customHeight="1">
      <c r="B179" s="114"/>
      <c r="D179" s="115" t="s">
        <v>74</v>
      </c>
      <c r="E179" s="124" t="s">
        <v>265</v>
      </c>
      <c r="F179" s="124" t="s">
        <v>266</v>
      </c>
      <c r="I179" s="117"/>
      <c r="J179" s="125">
        <f>BK179</f>
        <v>0</v>
      </c>
      <c r="L179" s="114"/>
      <c r="M179" s="119"/>
      <c r="P179" s="120">
        <f>P180</f>
        <v>0</v>
      </c>
      <c r="R179" s="120">
        <f>R180</f>
        <v>0</v>
      </c>
      <c r="T179" s="121">
        <f>T180</f>
        <v>0</v>
      </c>
      <c r="AR179" s="115" t="s">
        <v>80</v>
      </c>
      <c r="AT179" s="122" t="s">
        <v>74</v>
      </c>
      <c r="AU179" s="122" t="s">
        <v>80</v>
      </c>
      <c r="AY179" s="115" t="s">
        <v>114</v>
      </c>
      <c r="BK179" s="123">
        <f>BK180</f>
        <v>0</v>
      </c>
    </row>
    <row r="180" spans="2:65" s="1" customFormat="1" ht="24.15" customHeight="1">
      <c r="B180" s="30"/>
      <c r="C180" s="126" t="s">
        <v>267</v>
      </c>
      <c r="D180" s="126" t="s">
        <v>116</v>
      </c>
      <c r="E180" s="127" t="s">
        <v>268</v>
      </c>
      <c r="F180" s="128" t="s">
        <v>269</v>
      </c>
      <c r="G180" s="129" t="s">
        <v>159</v>
      </c>
      <c r="H180" s="130">
        <v>9.7149999999999999</v>
      </c>
      <c r="I180" s="131"/>
      <c r="J180" s="132">
        <f>ROUND(I180*H180,2)</f>
        <v>0</v>
      </c>
      <c r="K180" s="133"/>
      <c r="L180" s="30"/>
      <c r="M180" s="134" t="s">
        <v>1</v>
      </c>
      <c r="N180" s="135" t="s">
        <v>40</v>
      </c>
      <c r="P180" s="136">
        <f>O180*H180</f>
        <v>0</v>
      </c>
      <c r="Q180" s="136">
        <v>0</v>
      </c>
      <c r="R180" s="136">
        <f>Q180*H180</f>
        <v>0</v>
      </c>
      <c r="S180" s="136">
        <v>0</v>
      </c>
      <c r="T180" s="137">
        <f>S180*H180</f>
        <v>0</v>
      </c>
      <c r="AR180" s="138" t="s">
        <v>120</v>
      </c>
      <c r="AT180" s="138" t="s">
        <v>116</v>
      </c>
      <c r="AU180" s="138" t="s">
        <v>82</v>
      </c>
      <c r="AY180" s="15" t="s">
        <v>114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5" t="s">
        <v>80</v>
      </c>
      <c r="BK180" s="139">
        <f>ROUND(I180*H180,2)</f>
        <v>0</v>
      </c>
      <c r="BL180" s="15" t="s">
        <v>120</v>
      </c>
      <c r="BM180" s="138" t="s">
        <v>270</v>
      </c>
    </row>
    <row r="181" spans="2:65" s="11" customFormat="1" ht="25.95" customHeight="1">
      <c r="B181" s="114"/>
      <c r="D181" s="115" t="s">
        <v>74</v>
      </c>
      <c r="E181" s="116" t="s">
        <v>271</v>
      </c>
      <c r="F181" s="116" t="s">
        <v>272</v>
      </c>
      <c r="I181" s="117"/>
      <c r="J181" s="118">
        <f>BK181</f>
        <v>0</v>
      </c>
      <c r="L181" s="114"/>
      <c r="M181" s="119"/>
      <c r="P181" s="120">
        <f>P182+P185+P187</f>
        <v>0</v>
      </c>
      <c r="R181" s="120">
        <f>R182+R185+R187</f>
        <v>0</v>
      </c>
      <c r="T181" s="121">
        <f>T182+T185+T187</f>
        <v>0</v>
      </c>
      <c r="AR181" s="115" t="s">
        <v>137</v>
      </c>
      <c r="AT181" s="122" t="s">
        <v>74</v>
      </c>
      <c r="AU181" s="122" t="s">
        <v>75</v>
      </c>
      <c r="AY181" s="115" t="s">
        <v>114</v>
      </c>
      <c r="BK181" s="123">
        <f>BK182+BK185+BK187</f>
        <v>0</v>
      </c>
    </row>
    <row r="182" spans="2:65" s="11" customFormat="1" ht="22.8" customHeight="1">
      <c r="B182" s="114"/>
      <c r="D182" s="115" t="s">
        <v>74</v>
      </c>
      <c r="E182" s="124" t="s">
        <v>273</v>
      </c>
      <c r="F182" s="124" t="s">
        <v>274</v>
      </c>
      <c r="I182" s="117"/>
      <c r="J182" s="125">
        <f>BK182</f>
        <v>0</v>
      </c>
      <c r="L182" s="114"/>
      <c r="M182" s="119"/>
      <c r="P182" s="120">
        <f>SUM(P183:P184)</f>
        <v>0</v>
      </c>
      <c r="R182" s="120">
        <f>SUM(R183:R184)</f>
        <v>0</v>
      </c>
      <c r="T182" s="121">
        <f>SUM(T183:T184)</f>
        <v>0</v>
      </c>
      <c r="AR182" s="115" t="s">
        <v>137</v>
      </c>
      <c r="AT182" s="122" t="s">
        <v>74</v>
      </c>
      <c r="AU182" s="122" t="s">
        <v>80</v>
      </c>
      <c r="AY182" s="115" t="s">
        <v>114</v>
      </c>
      <c r="BK182" s="123">
        <f>SUM(BK183:BK184)</f>
        <v>0</v>
      </c>
    </row>
    <row r="183" spans="2:65" s="1" customFormat="1" ht="16.5" customHeight="1">
      <c r="B183" s="30"/>
      <c r="C183" s="126" t="s">
        <v>275</v>
      </c>
      <c r="D183" s="126" t="s">
        <v>116</v>
      </c>
      <c r="E183" s="127" t="s">
        <v>276</v>
      </c>
      <c r="F183" s="128" t="s">
        <v>277</v>
      </c>
      <c r="G183" s="129" t="s">
        <v>278</v>
      </c>
      <c r="H183" s="130">
        <v>1</v>
      </c>
      <c r="I183" s="131"/>
      <c r="J183" s="132">
        <f>ROUND(I183*H183,2)</f>
        <v>0</v>
      </c>
      <c r="K183" s="133"/>
      <c r="L183" s="30"/>
      <c r="M183" s="134" t="s">
        <v>1</v>
      </c>
      <c r="N183" s="135" t="s">
        <v>40</v>
      </c>
      <c r="P183" s="136">
        <f>O183*H183</f>
        <v>0</v>
      </c>
      <c r="Q183" s="136">
        <v>0</v>
      </c>
      <c r="R183" s="136">
        <f>Q183*H183</f>
        <v>0</v>
      </c>
      <c r="S183" s="136">
        <v>0</v>
      </c>
      <c r="T183" s="137">
        <f>S183*H183</f>
        <v>0</v>
      </c>
      <c r="AR183" s="138" t="s">
        <v>279</v>
      </c>
      <c r="AT183" s="138" t="s">
        <v>116</v>
      </c>
      <c r="AU183" s="138" t="s">
        <v>82</v>
      </c>
      <c r="AY183" s="15" t="s">
        <v>114</v>
      </c>
      <c r="BE183" s="139">
        <f>IF(N183="základní",J183,0)</f>
        <v>0</v>
      </c>
      <c r="BF183" s="139">
        <f>IF(N183="snížená",J183,0)</f>
        <v>0</v>
      </c>
      <c r="BG183" s="139">
        <f>IF(N183="zákl. přenesená",J183,0)</f>
        <v>0</v>
      </c>
      <c r="BH183" s="139">
        <f>IF(N183="sníž. přenesená",J183,0)</f>
        <v>0</v>
      </c>
      <c r="BI183" s="139">
        <f>IF(N183="nulová",J183,0)</f>
        <v>0</v>
      </c>
      <c r="BJ183" s="15" t="s">
        <v>80</v>
      </c>
      <c r="BK183" s="139">
        <f>ROUND(I183*H183,2)</f>
        <v>0</v>
      </c>
      <c r="BL183" s="15" t="s">
        <v>279</v>
      </c>
      <c r="BM183" s="138" t="s">
        <v>280</v>
      </c>
    </row>
    <row r="184" spans="2:65" s="1" customFormat="1" ht="16.5" customHeight="1">
      <c r="B184" s="30"/>
      <c r="C184" s="126" t="s">
        <v>281</v>
      </c>
      <c r="D184" s="126" t="s">
        <v>116</v>
      </c>
      <c r="E184" s="127" t="s">
        <v>282</v>
      </c>
      <c r="F184" s="128" t="s">
        <v>283</v>
      </c>
      <c r="G184" s="129" t="s">
        <v>278</v>
      </c>
      <c r="H184" s="130">
        <v>1</v>
      </c>
      <c r="I184" s="131"/>
      <c r="J184" s="132">
        <f>ROUND(I184*H184,2)</f>
        <v>0</v>
      </c>
      <c r="K184" s="133"/>
      <c r="L184" s="30"/>
      <c r="M184" s="134" t="s">
        <v>1</v>
      </c>
      <c r="N184" s="135" t="s">
        <v>40</v>
      </c>
      <c r="P184" s="136">
        <f>O184*H184</f>
        <v>0</v>
      </c>
      <c r="Q184" s="136">
        <v>0</v>
      </c>
      <c r="R184" s="136">
        <f>Q184*H184</f>
        <v>0</v>
      </c>
      <c r="S184" s="136">
        <v>0</v>
      </c>
      <c r="T184" s="137">
        <f>S184*H184</f>
        <v>0</v>
      </c>
      <c r="AR184" s="138" t="s">
        <v>279</v>
      </c>
      <c r="AT184" s="138" t="s">
        <v>116</v>
      </c>
      <c r="AU184" s="138" t="s">
        <v>82</v>
      </c>
      <c r="AY184" s="15" t="s">
        <v>114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15" t="s">
        <v>80</v>
      </c>
      <c r="BK184" s="139">
        <f>ROUND(I184*H184,2)</f>
        <v>0</v>
      </c>
      <c r="BL184" s="15" t="s">
        <v>279</v>
      </c>
      <c r="BM184" s="138" t="s">
        <v>284</v>
      </c>
    </row>
    <row r="185" spans="2:65" s="11" customFormat="1" ht="22.8" customHeight="1">
      <c r="B185" s="114"/>
      <c r="D185" s="115" t="s">
        <v>74</v>
      </c>
      <c r="E185" s="124" t="s">
        <v>285</v>
      </c>
      <c r="F185" s="124" t="s">
        <v>286</v>
      </c>
      <c r="I185" s="117"/>
      <c r="J185" s="125">
        <f>BK185</f>
        <v>0</v>
      </c>
      <c r="L185" s="114"/>
      <c r="M185" s="119"/>
      <c r="P185" s="120">
        <f>P186</f>
        <v>0</v>
      </c>
      <c r="R185" s="120">
        <f>R186</f>
        <v>0</v>
      </c>
      <c r="T185" s="121">
        <f>T186</f>
        <v>0</v>
      </c>
      <c r="AR185" s="115" t="s">
        <v>137</v>
      </c>
      <c r="AT185" s="122" t="s">
        <v>74</v>
      </c>
      <c r="AU185" s="122" t="s">
        <v>80</v>
      </c>
      <c r="AY185" s="115" t="s">
        <v>114</v>
      </c>
      <c r="BK185" s="123">
        <f>BK186</f>
        <v>0</v>
      </c>
    </row>
    <row r="186" spans="2:65" s="1" customFormat="1" ht="16.5" customHeight="1">
      <c r="B186" s="30"/>
      <c r="C186" s="126" t="s">
        <v>287</v>
      </c>
      <c r="D186" s="126" t="s">
        <v>116</v>
      </c>
      <c r="E186" s="127" t="s">
        <v>288</v>
      </c>
      <c r="F186" s="128" t="s">
        <v>286</v>
      </c>
      <c r="G186" s="129" t="s">
        <v>278</v>
      </c>
      <c r="H186" s="130">
        <v>1</v>
      </c>
      <c r="I186" s="131"/>
      <c r="J186" s="132">
        <f>ROUND(I186*H186,2)</f>
        <v>0</v>
      </c>
      <c r="K186" s="133"/>
      <c r="L186" s="30"/>
      <c r="M186" s="134" t="s">
        <v>1</v>
      </c>
      <c r="N186" s="135" t="s">
        <v>40</v>
      </c>
      <c r="P186" s="136">
        <f>O186*H186</f>
        <v>0</v>
      </c>
      <c r="Q186" s="136">
        <v>0</v>
      </c>
      <c r="R186" s="136">
        <f>Q186*H186</f>
        <v>0</v>
      </c>
      <c r="S186" s="136">
        <v>0</v>
      </c>
      <c r="T186" s="137">
        <f>S186*H186</f>
        <v>0</v>
      </c>
      <c r="AR186" s="138" t="s">
        <v>279</v>
      </c>
      <c r="AT186" s="138" t="s">
        <v>116</v>
      </c>
      <c r="AU186" s="138" t="s">
        <v>82</v>
      </c>
      <c r="AY186" s="15" t="s">
        <v>114</v>
      </c>
      <c r="BE186" s="139">
        <f>IF(N186="základní",J186,0)</f>
        <v>0</v>
      </c>
      <c r="BF186" s="139">
        <f>IF(N186="snížená",J186,0)</f>
        <v>0</v>
      </c>
      <c r="BG186" s="139">
        <f>IF(N186="zákl. přenesená",J186,0)</f>
        <v>0</v>
      </c>
      <c r="BH186" s="139">
        <f>IF(N186="sníž. přenesená",J186,0)</f>
        <v>0</v>
      </c>
      <c r="BI186" s="139">
        <f>IF(N186="nulová",J186,0)</f>
        <v>0</v>
      </c>
      <c r="BJ186" s="15" t="s">
        <v>80</v>
      </c>
      <c r="BK186" s="139">
        <f>ROUND(I186*H186,2)</f>
        <v>0</v>
      </c>
      <c r="BL186" s="15" t="s">
        <v>279</v>
      </c>
      <c r="BM186" s="138" t="s">
        <v>289</v>
      </c>
    </row>
    <row r="187" spans="2:65" s="11" customFormat="1" ht="22.8" customHeight="1">
      <c r="B187" s="114"/>
      <c r="D187" s="115" t="s">
        <v>74</v>
      </c>
      <c r="E187" s="124" t="s">
        <v>290</v>
      </c>
      <c r="F187" s="124" t="s">
        <v>291</v>
      </c>
      <c r="I187" s="117"/>
      <c r="J187" s="125">
        <f>BK187</f>
        <v>0</v>
      </c>
      <c r="L187" s="114"/>
      <c r="M187" s="119"/>
      <c r="P187" s="120">
        <f>P188</f>
        <v>0</v>
      </c>
      <c r="R187" s="120">
        <f>R188</f>
        <v>0</v>
      </c>
      <c r="T187" s="121">
        <f>T188</f>
        <v>0</v>
      </c>
      <c r="AR187" s="115" t="s">
        <v>137</v>
      </c>
      <c r="AT187" s="122" t="s">
        <v>74</v>
      </c>
      <c r="AU187" s="122" t="s">
        <v>80</v>
      </c>
      <c r="AY187" s="115" t="s">
        <v>114</v>
      </c>
      <c r="BK187" s="123">
        <f>BK188</f>
        <v>0</v>
      </c>
    </row>
    <row r="188" spans="2:65" s="1" customFormat="1" ht="16.5" customHeight="1">
      <c r="B188" s="30"/>
      <c r="C188" s="126" t="s">
        <v>292</v>
      </c>
      <c r="D188" s="126" t="s">
        <v>116</v>
      </c>
      <c r="E188" s="127" t="s">
        <v>293</v>
      </c>
      <c r="F188" s="128" t="s">
        <v>294</v>
      </c>
      <c r="G188" s="129" t="s">
        <v>278</v>
      </c>
      <c r="H188" s="130">
        <v>1</v>
      </c>
      <c r="I188" s="131"/>
      <c r="J188" s="132">
        <f>ROUND(I188*H188,2)</f>
        <v>0</v>
      </c>
      <c r="K188" s="133"/>
      <c r="L188" s="30"/>
      <c r="M188" s="166" t="s">
        <v>1</v>
      </c>
      <c r="N188" s="167" t="s">
        <v>40</v>
      </c>
      <c r="O188" s="168"/>
      <c r="P188" s="169">
        <f>O188*H188</f>
        <v>0</v>
      </c>
      <c r="Q188" s="169">
        <v>0</v>
      </c>
      <c r="R188" s="169">
        <f>Q188*H188</f>
        <v>0</v>
      </c>
      <c r="S188" s="169">
        <v>0</v>
      </c>
      <c r="T188" s="170">
        <f>S188*H188</f>
        <v>0</v>
      </c>
      <c r="AR188" s="138" t="s">
        <v>279</v>
      </c>
      <c r="AT188" s="138" t="s">
        <v>116</v>
      </c>
      <c r="AU188" s="138" t="s">
        <v>82</v>
      </c>
      <c r="AY188" s="15" t="s">
        <v>114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5" t="s">
        <v>80</v>
      </c>
      <c r="BK188" s="139">
        <f>ROUND(I188*H188,2)</f>
        <v>0</v>
      </c>
      <c r="BL188" s="15" t="s">
        <v>279</v>
      </c>
      <c r="BM188" s="138" t="s">
        <v>295</v>
      </c>
    </row>
    <row r="189" spans="2:65" s="1" customFormat="1" ht="6.9" customHeight="1">
      <c r="B189" s="42"/>
      <c r="C189" s="43"/>
      <c r="D189" s="43"/>
      <c r="E189" s="43"/>
      <c r="F189" s="43"/>
      <c r="G189" s="43"/>
      <c r="H189" s="43"/>
      <c r="I189" s="43"/>
      <c r="J189" s="43"/>
      <c r="K189" s="43"/>
      <c r="L189" s="30"/>
    </row>
  </sheetData>
  <sheetProtection algorithmName="SHA-512" hashValue="u+8qHMFmwb1Djh6Md4sXFSRJs6rnwRYW5AsJtzWKSlVyLRQgylkaaJaOkH0RhpMC+mbWS26RlSJZaJN8X6QQ5A==" saltValue="Hs+v7E5a4Ps38Pn+sU/Qo7goixqkDDhbRBRqa3Vz9gK6XM8PT/1RCQl1eoCCuygx+O3UGEQTMqsHpWpI3GJYew==" spinCount="100000" sheet="1" objects="1" scenarios="1" formatColumns="0" formatRows="0" autoFilter="0"/>
  <autoFilter ref="C121:K188" xr:uid="{00000000-0009-0000-0000-000001000000}"/>
  <mergeCells count="6">
    <mergeCell ref="L2:V2"/>
    <mergeCell ref="E7:H7"/>
    <mergeCell ref="E16:H16"/>
    <mergeCell ref="E25:H25"/>
    <mergeCell ref="E85:H85"/>
    <mergeCell ref="E114:H114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Ka - ŘEŠENÍ ZAŘÍZENÍ NA L...</vt:lpstr>
      <vt:lpstr>'Ka - ŘEŠENÍ ZAŘÍZENÍ NA L...'!Názvy_tisku</vt:lpstr>
      <vt:lpstr>'Rekapitulace stavby'!Názvy_tisku</vt:lpstr>
      <vt:lpstr>'Ka - ŘEŠENÍ ZAŘÍZENÍ NA L...'!Oblast_tisku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Petr</dc:creator>
  <cp:lastModifiedBy>Eva</cp:lastModifiedBy>
  <dcterms:created xsi:type="dcterms:W3CDTF">2022-10-10T13:07:35Z</dcterms:created>
  <dcterms:modified xsi:type="dcterms:W3CDTF">2023-01-30T08:42:02Z</dcterms:modified>
</cp:coreProperties>
</file>