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rto\Desktop\Romana\Ing.Jínová\"/>
    </mc:Choice>
  </mc:AlternateContent>
  <xr:revisionPtr revIDLastSave="0" documentId="8_{5939138B-293B-4745-8578-8E6B3AC5E7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Pol'!$A$1:$X$96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6" i="1" l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I41" i="1" s="1"/>
  <c r="F41" i="1"/>
  <c r="G39" i="1"/>
  <c r="F39" i="1"/>
  <c r="G95" i="12"/>
  <c r="BA21" i="12"/>
  <c r="BA12" i="12"/>
  <c r="G8" i="12"/>
  <c r="I8" i="12"/>
  <c r="V8" i="12"/>
  <c r="G9" i="12"/>
  <c r="M9" i="12" s="1"/>
  <c r="M8" i="12" s="1"/>
  <c r="I9" i="12"/>
  <c r="K9" i="12"/>
  <c r="K8" i="12" s="1"/>
  <c r="O9" i="12"/>
  <c r="O8" i="12" s="1"/>
  <c r="Q9" i="12"/>
  <c r="Q8" i="12" s="1"/>
  <c r="V9" i="12"/>
  <c r="G10" i="12"/>
  <c r="K10" i="12"/>
  <c r="M10" i="12"/>
  <c r="Q10" i="12"/>
  <c r="G11" i="12"/>
  <c r="I11" i="12"/>
  <c r="I10" i="12" s="1"/>
  <c r="K11" i="12"/>
  <c r="M11" i="12"/>
  <c r="O11" i="12"/>
  <c r="O10" i="12" s="1"/>
  <c r="Q11" i="12"/>
  <c r="V11" i="12"/>
  <c r="V10" i="12" s="1"/>
  <c r="K13" i="12"/>
  <c r="O13" i="12"/>
  <c r="Q13" i="12"/>
  <c r="G14" i="12"/>
  <c r="G13" i="12" s="1"/>
  <c r="I14" i="12"/>
  <c r="I13" i="12" s="1"/>
  <c r="K14" i="12"/>
  <c r="M14" i="12"/>
  <c r="M13" i="12" s="1"/>
  <c r="O14" i="12"/>
  <c r="Q14" i="12"/>
  <c r="V14" i="12"/>
  <c r="V13" i="12" s="1"/>
  <c r="O15" i="12"/>
  <c r="V15" i="12"/>
  <c r="G16" i="12"/>
  <c r="G15" i="12" s="1"/>
  <c r="I16" i="12"/>
  <c r="I15" i="12" s="1"/>
  <c r="K16" i="12"/>
  <c r="K15" i="12" s="1"/>
  <c r="O16" i="12"/>
  <c r="Q16" i="12"/>
  <c r="Q15" i="12" s="1"/>
  <c r="V16" i="12"/>
  <c r="G17" i="12"/>
  <c r="I17" i="12"/>
  <c r="G18" i="12"/>
  <c r="I18" i="12"/>
  <c r="K18" i="12"/>
  <c r="K17" i="12" s="1"/>
  <c r="M18" i="12"/>
  <c r="O18" i="12"/>
  <c r="O17" i="12" s="1"/>
  <c r="Q18" i="12"/>
  <c r="Q17" i="12" s="1"/>
  <c r="V18" i="12"/>
  <c r="G20" i="12"/>
  <c r="I20" i="12"/>
  <c r="K20" i="12"/>
  <c r="M20" i="12"/>
  <c r="O20" i="12"/>
  <c r="Q20" i="12"/>
  <c r="V20" i="12"/>
  <c r="G22" i="12"/>
  <c r="I22" i="12"/>
  <c r="K22" i="12"/>
  <c r="M22" i="12"/>
  <c r="O22" i="12"/>
  <c r="Q22" i="12"/>
  <c r="V22" i="12"/>
  <c r="G23" i="12"/>
  <c r="I23" i="12"/>
  <c r="K23" i="12"/>
  <c r="M23" i="12"/>
  <c r="O23" i="12"/>
  <c r="Q23" i="12"/>
  <c r="V23" i="12"/>
  <c r="V17" i="12" s="1"/>
  <c r="G24" i="12"/>
  <c r="I24" i="12"/>
  <c r="K24" i="12"/>
  <c r="M24" i="12"/>
  <c r="O24" i="12"/>
  <c r="Q24" i="12"/>
  <c r="V24" i="12"/>
  <c r="G25" i="12"/>
  <c r="M25" i="12" s="1"/>
  <c r="I25" i="12"/>
  <c r="K25" i="12"/>
  <c r="O25" i="12"/>
  <c r="Q25" i="12"/>
  <c r="V25" i="12"/>
  <c r="G26" i="12"/>
  <c r="G27" i="12"/>
  <c r="M27" i="12" s="1"/>
  <c r="M26" i="12" s="1"/>
  <c r="I27" i="12"/>
  <c r="I26" i="12" s="1"/>
  <c r="K27" i="12"/>
  <c r="K26" i="12" s="1"/>
  <c r="O27" i="12"/>
  <c r="O26" i="12" s="1"/>
  <c r="Q27" i="12"/>
  <c r="V27" i="12"/>
  <c r="V26" i="12" s="1"/>
  <c r="G29" i="12"/>
  <c r="I29" i="12"/>
  <c r="K29" i="12"/>
  <c r="M29" i="12"/>
  <c r="O29" i="12"/>
  <c r="Q29" i="12"/>
  <c r="V29" i="12"/>
  <c r="G31" i="12"/>
  <c r="I31" i="12"/>
  <c r="K31" i="12"/>
  <c r="M31" i="12"/>
  <c r="O31" i="12"/>
  <c r="Q31" i="12"/>
  <c r="V31" i="12"/>
  <c r="G33" i="12"/>
  <c r="I33" i="12"/>
  <c r="K33" i="12"/>
  <c r="M33" i="12"/>
  <c r="O33" i="12"/>
  <c r="Q33" i="12"/>
  <c r="Q26" i="12" s="1"/>
  <c r="V33" i="12"/>
  <c r="G34" i="12"/>
  <c r="I34" i="12"/>
  <c r="K34" i="12"/>
  <c r="M34" i="12"/>
  <c r="O34" i="12"/>
  <c r="Q34" i="12"/>
  <c r="V34" i="12"/>
  <c r="Q36" i="12"/>
  <c r="V36" i="12"/>
  <c r="G37" i="12"/>
  <c r="G36" i="12" s="1"/>
  <c r="I37" i="12"/>
  <c r="I36" i="12" s="1"/>
  <c r="K37" i="12"/>
  <c r="K36" i="12" s="1"/>
  <c r="O37" i="12"/>
  <c r="Q37" i="12"/>
  <c r="V37" i="12"/>
  <c r="G38" i="12"/>
  <c r="M38" i="12" s="1"/>
  <c r="I38" i="12"/>
  <c r="K38" i="12"/>
  <c r="O38" i="12"/>
  <c r="Q38" i="12"/>
  <c r="V38" i="12"/>
  <c r="G40" i="12"/>
  <c r="M40" i="12" s="1"/>
  <c r="I40" i="12"/>
  <c r="K40" i="12"/>
  <c r="O40" i="12"/>
  <c r="Q40" i="12"/>
  <c r="V40" i="12"/>
  <c r="G42" i="12"/>
  <c r="I42" i="12"/>
  <c r="K42" i="12"/>
  <c r="M42" i="12"/>
  <c r="O42" i="12"/>
  <c r="O36" i="12" s="1"/>
  <c r="Q42" i="12"/>
  <c r="V42" i="12"/>
  <c r="G44" i="12"/>
  <c r="I44" i="12"/>
  <c r="K44" i="12"/>
  <c r="M44" i="12"/>
  <c r="O44" i="12"/>
  <c r="Q44" i="12"/>
  <c r="V44" i="12"/>
  <c r="I45" i="12"/>
  <c r="K45" i="12"/>
  <c r="O45" i="12"/>
  <c r="G46" i="12"/>
  <c r="G45" i="12" s="1"/>
  <c r="I46" i="12"/>
  <c r="K46" i="12"/>
  <c r="M46" i="12"/>
  <c r="O46" i="12"/>
  <c r="Q46" i="12"/>
  <c r="Q45" i="12" s="1"/>
  <c r="V46" i="12"/>
  <c r="V45" i="12" s="1"/>
  <c r="G47" i="12"/>
  <c r="M47" i="12" s="1"/>
  <c r="M45" i="12" s="1"/>
  <c r="I47" i="12"/>
  <c r="K47" i="12"/>
  <c r="O47" i="12"/>
  <c r="Q47" i="12"/>
  <c r="V47" i="12"/>
  <c r="O49" i="12"/>
  <c r="Q49" i="12"/>
  <c r="V49" i="12"/>
  <c r="G50" i="12"/>
  <c r="G49" i="12" s="1"/>
  <c r="I50" i="12"/>
  <c r="I49" i="12" s="1"/>
  <c r="K50" i="12"/>
  <c r="K49" i="12" s="1"/>
  <c r="O50" i="12"/>
  <c r="Q50" i="12"/>
  <c r="V50" i="12"/>
  <c r="G52" i="12"/>
  <c r="I52" i="12"/>
  <c r="V52" i="12"/>
  <c r="G53" i="12"/>
  <c r="I53" i="12"/>
  <c r="K53" i="12"/>
  <c r="K52" i="12" s="1"/>
  <c r="M53" i="12"/>
  <c r="M52" i="12" s="1"/>
  <c r="O53" i="12"/>
  <c r="O52" i="12" s="1"/>
  <c r="Q53" i="12"/>
  <c r="Q52" i="12" s="1"/>
  <c r="V53" i="12"/>
  <c r="G56" i="12"/>
  <c r="I56" i="12"/>
  <c r="K56" i="12"/>
  <c r="M56" i="12"/>
  <c r="O56" i="12"/>
  <c r="Q56" i="12"/>
  <c r="V56" i="12"/>
  <c r="K59" i="12"/>
  <c r="O59" i="12"/>
  <c r="G60" i="12"/>
  <c r="G59" i="12" s="1"/>
  <c r="I60" i="12"/>
  <c r="K60" i="12"/>
  <c r="M60" i="12"/>
  <c r="O60" i="12"/>
  <c r="Q60" i="12"/>
  <c r="Q59" i="12" s="1"/>
  <c r="V60" i="12"/>
  <c r="V59" i="12" s="1"/>
  <c r="G63" i="12"/>
  <c r="M63" i="12" s="1"/>
  <c r="M59" i="12" s="1"/>
  <c r="I63" i="12"/>
  <c r="K63" i="12"/>
  <c r="O63" i="12"/>
  <c r="Q63" i="12"/>
  <c r="V63" i="12"/>
  <c r="G66" i="12"/>
  <c r="M66" i="12" s="1"/>
  <c r="I66" i="12"/>
  <c r="I59" i="12" s="1"/>
  <c r="K66" i="12"/>
  <c r="O66" i="12"/>
  <c r="Q66" i="12"/>
  <c r="V66" i="12"/>
  <c r="G69" i="12"/>
  <c r="Q69" i="12"/>
  <c r="V69" i="12"/>
  <c r="G70" i="12"/>
  <c r="M70" i="12" s="1"/>
  <c r="M69" i="12" s="1"/>
  <c r="I70" i="12"/>
  <c r="I69" i="12" s="1"/>
  <c r="K70" i="12"/>
  <c r="K69" i="12" s="1"/>
  <c r="O70" i="12"/>
  <c r="O69" i="12" s="1"/>
  <c r="Q70" i="12"/>
  <c r="V70" i="12"/>
  <c r="G71" i="12"/>
  <c r="I71" i="12"/>
  <c r="K71" i="12"/>
  <c r="M71" i="12"/>
  <c r="O71" i="12"/>
  <c r="Q71" i="12"/>
  <c r="V71" i="12"/>
  <c r="G72" i="12"/>
  <c r="I72" i="12"/>
  <c r="K72" i="12"/>
  <c r="M72" i="12"/>
  <c r="G73" i="12"/>
  <c r="I73" i="12"/>
  <c r="K73" i="12"/>
  <c r="M73" i="12"/>
  <c r="O73" i="12"/>
  <c r="O72" i="12" s="1"/>
  <c r="Q73" i="12"/>
  <c r="Q72" i="12" s="1"/>
  <c r="V73" i="12"/>
  <c r="V72" i="12" s="1"/>
  <c r="O74" i="12"/>
  <c r="Q74" i="12"/>
  <c r="G75" i="12"/>
  <c r="G74" i="12" s="1"/>
  <c r="I75" i="12"/>
  <c r="I74" i="12" s="1"/>
  <c r="K75" i="12"/>
  <c r="O75" i="12"/>
  <c r="Q75" i="12"/>
  <c r="V75" i="12"/>
  <c r="V74" i="12" s="1"/>
  <c r="G78" i="12"/>
  <c r="M78" i="12" s="1"/>
  <c r="I78" i="12"/>
  <c r="K78" i="12"/>
  <c r="O78" i="12"/>
  <c r="Q78" i="12"/>
  <c r="V78" i="12"/>
  <c r="G80" i="12"/>
  <c r="M80" i="12" s="1"/>
  <c r="I80" i="12"/>
  <c r="K80" i="12"/>
  <c r="K74" i="12" s="1"/>
  <c r="O80" i="12"/>
  <c r="Q80" i="12"/>
  <c r="V80" i="12"/>
  <c r="G81" i="12"/>
  <c r="M81" i="12" s="1"/>
  <c r="I81" i="12"/>
  <c r="K81" i="12"/>
  <c r="O81" i="12"/>
  <c r="Q81" i="12"/>
  <c r="V81" i="12"/>
  <c r="G83" i="12"/>
  <c r="I83" i="12"/>
  <c r="K83" i="12"/>
  <c r="M83" i="12"/>
  <c r="O83" i="12"/>
  <c r="Q83" i="12"/>
  <c r="V83" i="12"/>
  <c r="I85" i="12"/>
  <c r="K85" i="12"/>
  <c r="G86" i="12"/>
  <c r="I86" i="12"/>
  <c r="K86" i="12"/>
  <c r="M86" i="12"/>
  <c r="O86" i="12"/>
  <c r="O85" i="12" s="1"/>
  <c r="Q86" i="12"/>
  <c r="Q85" i="12" s="1"/>
  <c r="V86" i="12"/>
  <c r="V85" i="12" s="1"/>
  <c r="G89" i="12"/>
  <c r="I89" i="12"/>
  <c r="K89" i="12"/>
  <c r="M89" i="12"/>
  <c r="O89" i="12"/>
  <c r="Q89" i="12"/>
  <c r="V89" i="12"/>
  <c r="G92" i="12"/>
  <c r="G85" i="12" s="1"/>
  <c r="I92" i="12"/>
  <c r="K92" i="12"/>
  <c r="O92" i="12"/>
  <c r="Q92" i="12"/>
  <c r="V92" i="12"/>
  <c r="AE95" i="12"/>
  <c r="I20" i="1"/>
  <c r="I19" i="1"/>
  <c r="I18" i="1"/>
  <c r="I17" i="1"/>
  <c r="I16" i="1"/>
  <c r="F43" i="1"/>
  <c r="G23" i="1" s="1"/>
  <c r="G43" i="1"/>
  <c r="G25" i="1" s="1"/>
  <c r="H43" i="1"/>
  <c r="I39" i="1"/>
  <c r="I43" i="1" s="1"/>
  <c r="J28" i="1"/>
  <c r="J26" i="1"/>
  <c r="G38" i="1"/>
  <c r="F38" i="1"/>
  <c r="J23" i="1"/>
  <c r="J24" i="1"/>
  <c r="J25" i="1"/>
  <c r="J27" i="1"/>
  <c r="E24" i="1"/>
  <c r="G24" i="1"/>
  <c r="E26" i="1"/>
  <c r="G26" i="1"/>
  <c r="I67" i="1" l="1"/>
  <c r="J65" i="1" s="1"/>
  <c r="I42" i="1"/>
  <c r="A27" i="1"/>
  <c r="M17" i="12"/>
  <c r="M92" i="12"/>
  <c r="M85" i="12" s="1"/>
  <c r="M37" i="12"/>
  <c r="M36" i="12" s="1"/>
  <c r="M75" i="12"/>
  <c r="M74" i="12" s="1"/>
  <c r="M50" i="12"/>
  <c r="M49" i="12" s="1"/>
  <c r="M16" i="12"/>
  <c r="M15" i="12" s="1"/>
  <c r="AF95" i="12"/>
  <c r="I21" i="1"/>
  <c r="J39" i="1"/>
  <c r="J43" i="1" s="1"/>
  <c r="J42" i="1"/>
  <c r="J41" i="1"/>
  <c r="J56" i="1" l="1"/>
  <c r="J66" i="1"/>
  <c r="J58" i="1"/>
  <c r="J61" i="1"/>
  <c r="J63" i="1"/>
  <c r="J53" i="1"/>
  <c r="J64" i="1"/>
  <c r="J54" i="1"/>
  <c r="J62" i="1"/>
  <c r="J59" i="1"/>
  <c r="J55" i="1"/>
  <c r="J57" i="1"/>
  <c r="J60" i="1"/>
  <c r="G28" i="1"/>
  <c r="G27" i="1" s="1"/>
  <c r="G29" i="1" s="1"/>
  <c r="A28" i="1"/>
  <c r="J6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barto</author>
  </authors>
  <commentList>
    <comment ref="S6" authorId="0" shapeId="0" xr:uid="{33806752-E2F8-4DB3-B84C-807885A49C76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CDB01B7-E03C-4B40-AED0-66CAC77137B6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<sst xmlns="http://schemas.openxmlformats.org/spreadsheetml/2006/main" count="600" uniqueCount="259">
  <si>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</si>
  <si>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</si>
  <si>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</si>
  <si>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</si>
  <si>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</si>
  <si>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</si>
  <si>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</si>
  <si>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</si>
  <si>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</si>
  <si>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</si>
  <si>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</si>
  <si>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</si>
  <si>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</si>
  <si>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</si>
  <si>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</si>
  <si>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</si>
  <si>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</si>
  <si>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</si>
  <si>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</si>
  <si>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</si>
  <si>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</si>
  <si>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</si>
  <si>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</si>
  <si>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</si>
  <si>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</si>
  <si>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</si>
  <si>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</si>
  <si>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</si>
  <si>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</si>
  <si>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</si>
  <si>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</si>
  <si>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</si>
  <si>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</si>
  <si>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</si>
  <si>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</si>
  <si>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</si>
  <si>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</si>
  <si>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</si>
  <si>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</si>
  <si>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</si>
  <si>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</si>
  <si>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</si>
  <si>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</si>
  <si>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</si>
  <si>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>Stavební úpravy</t>
  </si>
  <si>
    <t>Stavební úpravy č.p.296</t>
  </si>
  <si>
    <t>Objekt:</t>
  </si>
  <si>
    <t>Rozpočet:</t>
  </si>
  <si>
    <t>2021-021</t>
  </si>
  <si>
    <t>Stavební úpravy č.p.296, Chuchelna</t>
  </si>
  <si>
    <t>Stavba</t>
  </si>
  <si>
    <t>Stavební objekt</t>
  </si>
  <si>
    <t>Celkem za stavbu</t>
  </si>
  <si>
    <t>CZK</t>
  </si>
  <si>
    <t>#POPS</t>
  </si>
  <si>
    <t>Popis stavby: 2021-021 - Stavební úpravy č.p.296, Chuchelna</t>
  </si>
  <si>
    <t>#POPO</t>
  </si>
  <si>
    <t>Popis objektu: 01 - Stavební úpravy č.p.296</t>
  </si>
  <si>
    <t>#POPR</t>
  </si>
  <si>
    <t>Popis rozpočtu: 01 - Stavební úpravy</t>
  </si>
  <si>
    <t>Rekapitulace dílů</t>
  </si>
  <si>
    <t>Typ dílu</t>
  </si>
  <si>
    <t>3</t>
  </si>
  <si>
    <t>Svislé a kompletní konstrukce</t>
  </si>
  <si>
    <t>4</t>
  </si>
  <si>
    <t>Vodorovné konstrukce</t>
  </si>
  <si>
    <t>61</t>
  </si>
  <si>
    <t>Úpravy povrchů vnitřní</t>
  </si>
  <si>
    <t>63</t>
  </si>
  <si>
    <t>Podlahy a podlahové konstrukce</t>
  </si>
  <si>
    <t>64</t>
  </si>
  <si>
    <t>Výplně otvorů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</si>
  <si>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</si>
  <si>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</si>
  <si>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</si>
  <si>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</si>
  <si>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</si>
  <si>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</si>
  <si>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</si>
  <si>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</si>
  <si>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</si>
  <si>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</si>
  <si>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730</t>
  </si>
  <si>
    <t>Ústřední vytápění</t>
  </si>
  <si>
    <t>771</t>
  </si>
  <si>
    <t>Podlahy z dlaždic a obklady</t>
  </si>
  <si>
    <t>784</t>
  </si>
  <si>
    <t>Malby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</si>
  <si>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</si>
  <si>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</si>
  <si>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</si>
  <si>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</si>
  <si>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</si>
  <si>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</si>
  <si>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</si>
  <si>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</si>
  <si>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</si>
  <si>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</si>
  <si>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</si>
  <si>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</si>
  <si>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</si>
  <si>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</si>
  <si>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</si>
  <si>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</si>
  <si>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</si>
  <si>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</si>
  <si>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</si>
  <si>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</si>
  <si>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</si>
  <si>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</si>
  <si>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</si>
  <si>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</si>
  <si>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</si>
  <si>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</si>
  <si>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</si>
  <si>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</si>
  <si>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</si>
  <si>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</si>
  <si>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</si>
  <si>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</si>
  <si>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</si>
  <si>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64-01</t>
  </si>
  <si>
    <t>D+M vstupních dveří, 3 sklo dle výběru investora</t>
  </si>
  <si>
    <t>kpl</t>
  </si>
  <si>
    <t>Vlastní</t>
  </si>
  <si>
    <t>Indiv</t>
  </si>
  <si>
    <t>Práce</t>
  </si>
  <si>
    <t>POL1_</t>
  </si>
  <si>
    <t>998011001R00</t>
  </si>
  <si>
    <t>Přesun hmot pro budovy s nosnou konstrukcí zděnou výšky do 6 m</t>
  </si>
  <si>
    <t>t</t>
  </si>
  <si>
    <t>801-1</t>
  </si>
  <si>
    <t>RTS 22/ II</t>
  </si>
  <si>
    <t>RTS 21/ I</t>
  </si>
  <si>
    <t>Přesun hmot</t>
  </si>
  <si>
    <t>POL7_</t>
  </si>
  <si>
    <t>přesun hmot pro budovy občanské výstavby (JKSO 801), budovy pro bydlení (JKSO 803) budovy pro výrobu a služby (JKSO 812) s nosnou svislou konstrukcí zděnou z cihel nebo tvárnic nebo kovovou</t>
  </si>
  <si>
    <t>SPI</t>
  </si>
  <si>
    <t>730-01</t>
  </si>
  <si>
    <t>D+M podlahového vytápění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</si>
  <si>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</si>
  <si>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</si>
  <si>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m2</t>
  </si>
  <si>
    <t>979082318R00</t>
  </si>
  <si>
    <t xml:space="preserve">Vodorovná doprava suti a vybouraných hmot vodorovná doprava suti a vybouraných hmot bez naložení, s vyložením a hrubým urovnáním po suchu, vzdálenost přes 5000 do 6000 m,  </t>
  </si>
  <si>
    <t>832-1</t>
  </si>
  <si>
    <t>Přesun suti</t>
  </si>
  <si>
    <t>POL8_</t>
  </si>
  <si>
    <t>bez naložení, s vyložením a hrubým urovnáním</t>
  </si>
  <si>
    <t>979082113R00</t>
  </si>
  <si>
    <t xml:space="preserve">Vodorovná doprava suti a vybouraných hmot vodorovná doprava suti po suchu do 1000 m,  </t>
  </si>
  <si>
    <t>821-1</t>
  </si>
  <si>
    <t>se složením a hrubým urovnáním nebo s přeložením na jiný dopravní prostředek kromě lodi, vč. příplatku za každých dalších i započatých 1000 m přes 1000 m,</t>
  </si>
  <si>
    <t>979095312R00</t>
  </si>
  <si>
    <t>Naložení a složení suti</t>
  </si>
  <si>
    <t>979082111R00</t>
  </si>
  <si>
    <t>Vnitrostaveništní doprava suti a vybouraných hmot do 10 m</t>
  </si>
  <si>
    <t>801-3</t>
  </si>
  <si>
    <t>979082121R00</t>
  </si>
  <si>
    <t>Vnitrostaveništní doprava suti a vybouraných hmot příplatek k ceně za každých dalších 5 m</t>
  </si>
  <si>
    <t>979999998R00</t>
  </si>
  <si>
    <t>Poplatek za skládku za recyklaci, suti s 5 % příměsi dřeva, plastu apod. ,  , skupina 17 01 07 z Katalogu odpadů</t>
  </si>
  <si>
    <t>965042241R00</t>
  </si>
  <si>
    <t>Bourání podkladů pod dlažby nebo litých celistvých dlažeb a mazanin  betonových nebo z litého asfaltu, tloušťky přes 100 mm, plochy přes 4 m2</t>
  </si>
  <si>
    <t>m3</t>
  </si>
  <si>
    <t>83,95*0,3</t>
  </si>
  <si>
    <t>VV</t>
  </si>
  <si>
    <t>965081713RT1</t>
  </si>
  <si>
    <t>Bourání podlah z keramických dlaždic, tloušťky do 10 mm, plochy přes 1 m2</t>
  </si>
  <si>
    <t>bez podkladního lože, s jakoukoliv výplní spár</t>
  </si>
  <si>
    <t>968061125R00</t>
  </si>
  <si>
    <t>Vyvěšení nebo zavěšení dřevěných křídel dveří, plochy do 2 m2</t>
  </si>
  <si>
    <t>kus</t>
  </si>
  <si>
    <t>oken, dveří a vrat, s uložením a opětovným zavěšením po provedení stavebních změn,</t>
  </si>
  <si>
    <t>96-01</t>
  </si>
  <si>
    <t>Vybourání vstupních dveří vč. likvidace na skládce</t>
  </si>
  <si>
    <t>968072455R00</t>
  </si>
  <si>
    <t>Vybourání a vyjmutí kovových rámů a rolet rámů, včetně pomocného lešení o výšce podlahy do 1900 mm a pro zatížení do 1,5 kPa  (150 kg/m2) dveřních zárubní, plochy do 2 m2</t>
  </si>
  <si>
    <t>0,9*1,97</t>
  </si>
  <si>
    <t>771101101R00</t>
  </si>
  <si>
    <t xml:space="preserve">Příprava podkladu pod dlažby vysávání podkladů pod keramickou dlažbu průmyslovým vysavačem </t>
  </si>
  <si>
    <t>800-771</t>
  </si>
  <si>
    <t>771212118R00</t>
  </si>
  <si>
    <t>Kladení dlažby keramické do tmele velikost nad 610 x 610 mm</t>
  </si>
  <si>
    <t>do tmele, rovnoběžně se stěnou, bez skládání složitých vzorů a tvarů.</t>
  </si>
  <si>
    <t>771-01</t>
  </si>
  <si>
    <t>Dodávka velkofomátové dlažby vč. soklu</t>
  </si>
  <si>
    <t>83,95*1,3</t>
  </si>
  <si>
    <t>998771201R00</t>
  </si>
  <si>
    <t>Přesun hmot pro podlahy z dlaždic v objektech výšky do 6 m</t>
  </si>
  <si>
    <t>50 m vodorovně</t>
  </si>
  <si>
    <t>771101210R00</t>
  </si>
  <si>
    <t>Příprava podkladu pod dlažby penetrace podkladu pod dlažby</t>
  </si>
  <si>
    <t>954111101R00</t>
  </si>
  <si>
    <t>Obklady konstrukcí sádrokartonovými deskami obklady ocelových konstrukcí  obklady ocelových sloupů do 500 x 500 mm.   1 x opláštění, čtyřstranný, deska standard tloušťky 12,5 mm</t>
  </si>
  <si>
    <t>m</t>
  </si>
  <si>
    <t>954313101R00</t>
  </si>
  <si>
    <t>Obklady konstrukcí sádrokartonovými deskami opláštění vodorovných konstrukcí třístranné do 200x200 mm, deskami standard tl. 12,5 mm</t>
  </si>
  <si>
    <t>průvlaky : 3,2+2,3+3,4</t>
  </si>
  <si>
    <t>612421331R00</t>
  </si>
  <si>
    <t>Oprava vnitřních vápenných omítek stěn v množství opravované plochy přes 10 do 30 %,  štukových</t>
  </si>
  <si>
    <t>801-4</t>
  </si>
  <si>
    <t>(5,65+6,2+5,65+6,2+6,2+6,2+5,3+5,3)*2,87</t>
  </si>
  <si>
    <t>784191101R00</t>
  </si>
  <si>
    <t>Příprava povrchu Penetrace (napouštění) podkladu disperzní, jednonásobná</t>
  </si>
  <si>
    <t>800-784</t>
  </si>
  <si>
    <t>stěny : 134,029</t>
  </si>
  <si>
    <t>strop : 83,95</t>
  </si>
  <si>
    <t>784195412R00</t>
  </si>
  <si>
    <t>Malby z malířských směsí otěruvzdorných,  , bělost 92 %, dvojnásobné</t>
  </si>
  <si>
    <t>311231126R00</t>
  </si>
  <si>
    <t>Zdivo nosné z cihel a tvarovek pálených pod omítku z cihel plných, 290x140x65 mm, P 25, na maltu MC 10, Prvek zdicí pálený P;  funkce: cihla plná;  tvar: základní;  l = 290 mm;  w = 140 mm;  h = 65 mm;  styčná plocha: hladká;  fb = 40,0 N/mm2;  barva:...</t>
  </si>
  <si>
    <t>0,9*2*0,15</t>
  </si>
  <si>
    <t>2*2*0,15</t>
  </si>
  <si>
    <t>317941125RT2</t>
  </si>
  <si>
    <t>Osazení ocelových válcovaných nosníků na zdivu profil I, výšky 240 mm</t>
  </si>
  <si>
    <t>profilu I, nebo IE, nebo U, nebo UE, nebo L</t>
  </si>
  <si>
    <t>sloup : 3*0,0362</t>
  </si>
  <si>
    <t>317941123RT5</t>
  </si>
  <si>
    <t>Osazení ocelových válcovaných nosníků na zdivu profil I, výšky 200 mm</t>
  </si>
  <si>
    <t>průvlaky : (3,2+2,3+3,4)*0,0262</t>
  </si>
  <si>
    <t>711111001RZ1</t>
  </si>
  <si>
    <t>Provedení izolace proti zemní vlhkosti natěradly za studena na ploše vodorovné nátěrem penetračním, 1 x nátěr, včetně dodávky penetračního laku ALP, Hmota nátěrová asfaltová; typ: lak, penetrace; funkce: zpevnění povrchu, adhezní můstek; vrstva: podkladní; exteriér; podklad: beton, keramika; bar...</t>
  </si>
  <si>
    <t>800-711</t>
  </si>
  <si>
    <t>711141559RY2</t>
  </si>
  <si>
    <t>Provedení izolace proti zemní vlhkosti pásy přitavením vodorovná, 1 vrstva, s dodávkou izolačního pásu se skleněnou nebo polyesterovou vložkou, s minerálním posypem</t>
  </si>
  <si>
    <t>416021122R00</t>
  </si>
  <si>
    <t>Podhledy na kovové konstrukci opláštěné deskami sádrokartonovými nosná konstrukce z profilů CD s přímým uchycením 1x deska, tloušťky 12,5 mm, protipožární, bez izolace</t>
  </si>
  <si>
    <t>713121111R00</t>
  </si>
  <si>
    <t>Montáž tepelné izolace podlah  jednovrstvá, bez dodávky materiálu</t>
  </si>
  <si>
    <t>800-713</t>
  </si>
  <si>
    <t>izolace podlahy : 83,95</t>
  </si>
  <si>
    <t>systémová deska : 83,95</t>
  </si>
  <si>
    <t>998713201R00</t>
  </si>
  <si>
    <t>Přesun hmot pro izolace tepelné v objektech výšky do 6 m</t>
  </si>
  <si>
    <t>713191100RT9</t>
  </si>
  <si>
    <t>Izolace tepelné běžných konstrukcí - doplňky položení separační fólie, včetně dodávky PE fólie, Fólie polymerní</t>
  </si>
  <si>
    <t>286004251R</t>
  </si>
  <si>
    <t>deska izolační nosič trubek; pěnový polystyren; povrch s nopy; tl. 30,0 mm; R = 0,250 m2K/W</t>
  </si>
  <si>
    <t>SPCM</t>
  </si>
  <si>
    <t>Specifikace</t>
  </si>
  <si>
    <t>POL3_</t>
  </si>
  <si>
    <t>83,95*1,1</t>
  </si>
  <si>
    <t>28375768.AR</t>
  </si>
  <si>
    <t>deska izolační EPS 150; pěnový polystyren; povrch hladký; součinitel tepelné vodivosti 0,035 W/mK; obj. hmotnost 25,00 kg/m3</t>
  </si>
  <si>
    <t>83,95*0,1*1,1</t>
  </si>
  <si>
    <t>631362021R00</t>
  </si>
  <si>
    <t>Výztuž mazanin z betonů a z lehkých betonů ze svařovaných sítí ze svařovaných sítí</t>
  </si>
  <si>
    <t>včetně distančních prvků</t>
  </si>
  <si>
    <t>7,5555*0,06</t>
  </si>
  <si>
    <t>631313621R00</t>
  </si>
  <si>
    <t>Mazanina z betonu prostého tl. přes 80 do 120 mm třídy C 20/25,  , Beton čerstvý obyčejný;  C 20/25;  prostředí: X0;  cement: CEM I;  Dmax = 22 mm;  S 3</t>
  </si>
  <si>
    <t>(z kameniva) hlazená dřevěným hladítkem</t>
  </si>
  <si>
    <t>83,95*0,09</t>
  </si>
  <si>
    <t>632418240RU1</t>
  </si>
  <si>
    <t>Potěr ze suchých směsí samonivelační litý potěr se sádrovým pojivem, tloušťky 40 mm, včetně penetrace</t>
  </si>
  <si>
    <t>s rozprostřením a uhlazením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</si>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</sst>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 shrinkToFit="1"/>
    </xf>
    <xf numFmtId="4" fontId="5" fillId="0" borderId="32" xfId="0" applyNumberFormat="1" applyFont="1" applyBorder="1" applyAlignment="1">
      <alignment vertical="center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3" fontId="3" fillId="0" borderId="33" xfId="0" applyNumberFormat="1" applyFont="1" applyBorder="1" applyAlignment="1">
      <alignment vertical="center"/>
    </xf>
    <xf numFmtId="3" fontId="3" fillId="3" borderId="36" xfId="0" applyNumberFormat="1" applyFont="1" applyFill="1" applyBorder="1" applyAlignment="1">
      <alignment vertical="center"/>
    </xf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3" borderId="36" xfId="0" applyNumberFormat="1" applyFont="1" applyFill="1" applyBorder="1" applyAlignment="1">
      <alignment horizontal="center" vertical="center"/>
    </xf>
    <xf numFmtId="4" fontId="3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horizontal="center" vertical="top" shrinkToFit="1"/>
    </xf>
    <xf numFmtId="164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17" fillId="4" borderId="0" xfId="0" applyNumberFormat="1" applyFont="1" applyFill="1" applyBorder="1" applyAlignment="1" applyProtection="1">
      <alignment vertical="top" shrinkToFit="1"/>
      <protection locked="0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7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7" fillId="0" borderId="18" xfId="0" applyNumberFormat="1" applyFont="1" applyBorder="1" applyAlignment="1">
      <alignment vertical="top" wrapText="1"/>
    </xf>
    <xf numFmtId="164" fontId="17" fillId="4" borderId="0" xfId="0" applyNumberFormat="1" applyFont="1" applyFill="1" applyBorder="1" applyAlignment="1" applyProtection="1">
      <alignment vertical="top" shrinkToFit="1"/>
      <protection locked="0"/>
    </xf>
    <xf numFmtId="0" fontId="17" fillId="0" borderId="0" xfId="0" applyNumberFormat="1" applyFont="1" applyBorder="1" applyAlignment="1">
      <alignment vertical="top" wrapText="1"/>
    </xf>
    <xf numFmtId="49" fontId="5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5IgD9IFKvqkoSNNsrzQS7GBRh7dEk0Sd+96u8Cx7BOyjo6AoAl1ROdEJblnkKs408jgP57f+vbkjn4wmGNUXCg==" saltValue="iOoAl4pERdNndS7u5csDOQ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opLeftCell="B17" zoomScaleNormal="100" zoomScaleSheetLayoutView="75" workbookViewId="0">
      <selection activeCell="A29" sqref="A29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5">
      <c r="A2" s="2"/>
      <c r="B2" s="112" t="s">
        <v>22</v>
      </c>
      <c r="C2" s="113"/>
      <c r="D2" s="114" t="s">
        <v>48</v>
      </c>
      <c r="E2" s="115" t="s">
        <v>49</v>
      </c>
      <c r="F2" s="116"/>
      <c r="G2" s="116"/>
      <c r="H2" s="116"/>
      <c r="I2" s="116"/>
      <c r="J2" s="117"/>
      <c r="O2" s="1"/>
    </row>
    <row r="3" spans="1:15" ht="27" customHeight="1" x14ac:dyDescent="0.25">
      <c r="A3" s="2"/>
      <c r="B3" s="118" t="s">
        <v>46</v>
      </c>
      <c r="C3" s="113"/>
      <c r="D3" s="119" t="s">
        <v>43</v>
      </c>
      <c r="E3" s="120" t="s">
        <v>45</v>
      </c>
      <c r="F3" s="121"/>
      <c r="G3" s="121"/>
      <c r="H3" s="121"/>
      <c r="I3" s="121"/>
      <c r="J3" s="122"/>
    </row>
    <row r="4" spans="1:15" ht="23.25" customHeight="1" x14ac:dyDescent="0.25">
      <c r="A4" s="111">
        <v>1245</v>
      </c>
      <c r="B4" s="123" t="s">
        <v>47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5">
      <c r="A5" s="2"/>
      <c r="B5" s="31" t="s">
        <v>42</v>
      </c>
      <c r="D5" s="92"/>
      <c r="E5" s="93"/>
      <c r="F5" s="93"/>
      <c r="G5" s="93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86"/>
      <c r="E6" s="94"/>
      <c r="F6" s="94"/>
      <c r="G6" s="94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5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129"/>
      <c r="E11" s="129"/>
      <c r="F11" s="129"/>
      <c r="G11" s="129"/>
      <c r="H11" s="18" t="s">
        <v>40</v>
      </c>
      <c r="I11" s="134"/>
      <c r="J11" s="8"/>
    </row>
    <row r="12" spans="1:15" ht="15.75" customHeight="1" x14ac:dyDescent="0.25">
      <c r="A12" s="2"/>
      <c r="B12" s="28"/>
      <c r="C12" s="55"/>
      <c r="D12" s="130"/>
      <c r="E12" s="130"/>
      <c r="F12" s="130"/>
      <c r="G12" s="130"/>
      <c r="H12" s="18" t="s">
        <v>34</v>
      </c>
      <c r="I12" s="134"/>
      <c r="J12" s="8"/>
    </row>
    <row r="13" spans="1:15" ht="15.75" customHeight="1" x14ac:dyDescent="0.25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5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 x14ac:dyDescent="0.25">
      <c r="A16" s="199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SUMIF(F53:F66,A16,I53:I66)+SUMIF(F53:F66,"PSU",I53:I66)</f>
        <v>0</v>
      </c>
      <c r="J16" s="85"/>
    </row>
    <row r="17" spans="1:10" ht="23.25" customHeight="1" x14ac:dyDescent="0.25">
      <c r="A17" s="199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SUMIF(F53:F66,A17,I53:I66)</f>
        <v>0</v>
      </c>
      <c r="J17" s="85"/>
    </row>
    <row r="18" spans="1:10" ht="23.25" customHeight="1" x14ac:dyDescent="0.25">
      <c r="A18" s="199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SUMIF(F53:F66,A18,I53:I66)</f>
        <v>0</v>
      </c>
      <c r="J18" s="85"/>
    </row>
    <row r="19" spans="1:10" ht="23.25" customHeight="1" x14ac:dyDescent="0.25">
      <c r="A19" s="199" t="s">
        <v>91</v>
      </c>
      <c r="B19" s="38" t="s">
        <v>27</v>
      </c>
      <c r="C19" s="62"/>
      <c r="D19" s="63"/>
      <c r="E19" s="83"/>
      <c r="F19" s="84"/>
      <c r="G19" s="83"/>
      <c r="H19" s="84"/>
      <c r="I19" s="83">
        <f>SUMIF(F53:F66,A19,I53:I66)</f>
        <v>0</v>
      </c>
      <c r="J19" s="85"/>
    </row>
    <row r="20" spans="1:10" ht="23.25" customHeight="1" x14ac:dyDescent="0.25">
      <c r="A20" s="199" t="s">
        <v>92</v>
      </c>
      <c r="B20" s="38" t="s">
        <v>28</v>
      </c>
      <c r="C20" s="62"/>
      <c r="D20" s="63"/>
      <c r="E20" s="83"/>
      <c r="F20" s="84"/>
      <c r="G20" s="83"/>
      <c r="H20" s="84"/>
      <c r="I20" s="83">
        <f>SUMIF(F53:F66,A20,I53:I66)</f>
        <v>0</v>
      </c>
      <c r="J20" s="85"/>
    </row>
    <row r="21" spans="1:10" ht="23.25" customHeight="1" x14ac:dyDescent="0.25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12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hidden="1" customHeight="1" x14ac:dyDescent="0.25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98">
        <f>I23*E23/100</f>
        <v>0</v>
      </c>
      <c r="H24" s="99"/>
      <c r="I24" s="99"/>
      <c r="J24" s="40" t="str">
        <f t="shared" si="0"/>
        <v>CZK</v>
      </c>
    </row>
    <row r="25" spans="1:10" ht="23.25" customHeight="1" x14ac:dyDescent="0.25">
      <c r="A25" s="2"/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hidden="1" customHeight="1" x14ac:dyDescent="0.25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 x14ac:dyDescent="0.3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 x14ac:dyDescent="0.3">
      <c r="A28" s="2">
        <f>(A27-INT(A27))*100</f>
        <v>0</v>
      </c>
      <c r="B28" s="169" t="s">
        <v>23</v>
      </c>
      <c r="C28" s="170"/>
      <c r="D28" s="170"/>
      <c r="E28" s="171"/>
      <c r="F28" s="172"/>
      <c r="G28" s="173">
        <f>A27</f>
        <v>0</v>
      </c>
      <c r="H28" s="173"/>
      <c r="I28" s="173"/>
      <c r="J28" s="174" t="str">
        <f t="shared" si="0"/>
        <v>CZK</v>
      </c>
    </row>
    <row r="29" spans="1:10" ht="27.75" hidden="1" customHeight="1" thickBot="1" x14ac:dyDescent="0.3">
      <c r="A29" s="2"/>
      <c r="B29" s="169" t="s">
        <v>35</v>
      </c>
      <c r="C29" s="175"/>
      <c r="D29" s="175"/>
      <c r="E29" s="175"/>
      <c r="F29" s="176"/>
      <c r="G29" s="177">
        <f>ZakladDPHSni+DPHSni+ZakladDPHZakl+DPHZakl+Zaokrouhleni</f>
        <v>0</v>
      </c>
      <c r="H29" s="177"/>
      <c r="I29" s="177"/>
      <c r="J29" s="178" t="s">
        <v>53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5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138" t="s">
        <v>16</v>
      </c>
      <c r="C37" s="139"/>
      <c r="D37" s="139"/>
      <c r="E37" s="139"/>
      <c r="F37" s="140"/>
      <c r="G37" s="140"/>
      <c r="H37" s="140"/>
      <c r="I37" s="140"/>
      <c r="J37" s="141"/>
    </row>
    <row r="38" spans="1:10" ht="25.5" hidden="1" customHeight="1" x14ac:dyDescent="0.25">
      <c r="A38" s="137" t="s">
        <v>37</v>
      </c>
      <c r="B38" s="142" t="s">
        <v>17</v>
      </c>
      <c r="C38" s="143" t="s">
        <v>5</v>
      </c>
      <c r="D38" s="143"/>
      <c r="E38" s="143"/>
      <c r="F38" s="144" t="str">
        <f>B23</f>
        <v>Základ pro sníženou DPH</v>
      </c>
      <c r="G38" s="144" t="str">
        <f>B25</f>
        <v>Základ pro základní DPH</v>
      </c>
      <c r="H38" s="145" t="s">
        <v>18</v>
      </c>
      <c r="I38" s="146" t="s">
        <v>1</v>
      </c>
      <c r="J38" s="147" t="s">
        <v>0</v>
      </c>
    </row>
    <row r="39" spans="1:10" ht="25.5" hidden="1" customHeight="1" x14ac:dyDescent="0.25">
      <c r="A39" s="137">
        <v>1</v>
      </c>
      <c r="B39" s="148" t="s">
        <v>50</v>
      </c>
      <c r="C39" s="149"/>
      <c r="D39" s="149"/>
      <c r="E39" s="149"/>
      <c r="F39" s="150">
        <f>'01 01 Pol'!AE95</f>
        <v>0</v>
      </c>
      <c r="G39" s="151">
        <f>'01 01 Pol'!AF95</f>
        <v>0</v>
      </c>
      <c r="H39" s="152"/>
      <c r="I39" s="153">
        <f>F39+G39+H39</f>
        <v>0</v>
      </c>
      <c r="J39" s="154" t="str">
        <f>IF(CenaCelkemVypocet=0,"",I39/CenaCelkemVypocet*100)</f>
        <v/>
      </c>
    </row>
    <row r="40" spans="1:10" ht="25.5" hidden="1" customHeight="1" x14ac:dyDescent="0.25">
      <c r="A40" s="137">
        <v>2</v>
      </c>
      <c r="B40" s="155"/>
      <c r="C40" s="156" t="s">
        <v>51</v>
      </c>
      <c r="D40" s="156"/>
      <c r="E40" s="156"/>
      <c r="F40" s="157"/>
      <c r="G40" s="158"/>
      <c r="H40" s="158"/>
      <c r="I40" s="159"/>
      <c r="J40" s="160"/>
    </row>
    <row r="41" spans="1:10" ht="25.5" hidden="1" customHeight="1" x14ac:dyDescent="0.25">
      <c r="A41" s="137">
        <v>2</v>
      </c>
      <c r="B41" s="155" t="s">
        <v>43</v>
      </c>
      <c r="C41" s="156" t="s">
        <v>45</v>
      </c>
      <c r="D41" s="156"/>
      <c r="E41" s="156"/>
      <c r="F41" s="157">
        <f>'01 01 Pol'!AE95</f>
        <v>0</v>
      </c>
      <c r="G41" s="158">
        <f>'01 01 Pol'!AF95</f>
        <v>0</v>
      </c>
      <c r="H41" s="158"/>
      <c r="I41" s="159">
        <f>F41+G41+H41</f>
        <v>0</v>
      </c>
      <c r="J41" s="160" t="str">
        <f>IF(CenaCelkemVypocet=0,"",I41/CenaCelkemVypocet*100)</f>
        <v/>
      </c>
    </row>
    <row r="42" spans="1:10" ht="25.5" hidden="1" customHeight="1" x14ac:dyDescent="0.25">
      <c r="A42" s="137">
        <v>3</v>
      </c>
      <c r="B42" s="161" t="s">
        <v>43</v>
      </c>
      <c r="C42" s="149" t="s">
        <v>44</v>
      </c>
      <c r="D42" s="149"/>
      <c r="E42" s="149"/>
      <c r="F42" s="162">
        <f>'01 01 Pol'!AE95</f>
        <v>0</v>
      </c>
      <c r="G42" s="152">
        <f>'01 01 Pol'!AF95</f>
        <v>0</v>
      </c>
      <c r="H42" s="152"/>
      <c r="I42" s="153">
        <f>F42+G42+H42</f>
        <v>0</v>
      </c>
      <c r="J42" s="154" t="str">
        <f>IF(CenaCelkemVypocet=0,"",I42/CenaCelkemVypocet*100)</f>
        <v/>
      </c>
    </row>
    <row r="43" spans="1:10" ht="25.5" hidden="1" customHeight="1" x14ac:dyDescent="0.25">
      <c r="A43" s="137"/>
      <c r="B43" s="163" t="s">
        <v>52</v>
      </c>
      <c r="C43" s="164"/>
      <c r="D43" s="164"/>
      <c r="E43" s="164"/>
      <c r="F43" s="165">
        <f>SUMIF(A39:A42,"=1",F39:F42)</f>
        <v>0</v>
      </c>
      <c r="G43" s="166">
        <f>SUMIF(A39:A42,"=1",G39:G42)</f>
        <v>0</v>
      </c>
      <c r="H43" s="166">
        <f>SUMIF(A39:A42,"=1",H39:H42)</f>
        <v>0</v>
      </c>
      <c r="I43" s="167">
        <f>SUMIF(A39:A42,"=1",I39:I42)</f>
        <v>0</v>
      </c>
      <c r="J43" s="168">
        <f>SUMIF(A39:A42,"=1",J39:J42)</f>
        <v>0</v>
      </c>
    </row>
    <row r="45" spans="1:10" x14ac:dyDescent="0.25">
      <c r="A45" t="s">
        <v>54</v>
      </c>
      <c r="B45" t="s">
        <v>55</v>
      </c>
    </row>
    <row r="46" spans="1:10" x14ac:dyDescent="0.25">
      <c r="A46" t="s">
        <v>56</v>
      </c>
      <c r="B46" t="s">
        <v>57</v>
      </c>
    </row>
    <row r="47" spans="1:10" x14ac:dyDescent="0.25">
      <c r="A47" t="s">
        <v>58</v>
      </c>
      <c r="B47" t="s">
        <v>59</v>
      </c>
    </row>
    <row r="50" spans="1:10" ht="15.6" x14ac:dyDescent="0.3">
      <c r="B50" s="179" t="s">
        <v>60</v>
      </c>
    </row>
    <row r="52" spans="1:10" ht="25.5" customHeight="1" x14ac:dyDescent="0.25">
      <c r="A52" s="181"/>
      <c r="B52" s="184" t="s">
        <v>17</v>
      </c>
      <c r="C52" s="184" t="s">
        <v>5</v>
      </c>
      <c r="D52" s="185"/>
      <c r="E52" s="185"/>
      <c r="F52" s="186" t="s">
        <v>61</v>
      </c>
      <c r="G52" s="186"/>
      <c r="H52" s="186"/>
      <c r="I52" s="186" t="s">
        <v>29</v>
      </c>
      <c r="J52" s="186" t="s">
        <v>0</v>
      </c>
    </row>
    <row r="53" spans="1:10" ht="36.75" customHeight="1" x14ac:dyDescent="0.25">
      <c r="A53" s="182"/>
      <c r="B53" s="187" t="s">
        <v>62</v>
      </c>
      <c r="C53" s="188" t="s">
        <v>63</v>
      </c>
      <c r="D53" s="189"/>
      <c r="E53" s="189"/>
      <c r="F53" s="195" t="s">
        <v>24</v>
      </c>
      <c r="G53" s="196"/>
      <c r="H53" s="196"/>
      <c r="I53" s="196">
        <f>'01 01 Pol'!G59</f>
        <v>0</v>
      </c>
      <c r="J53" s="193" t="str">
        <f>IF(I67=0,"",I53/I67*100)</f>
        <v/>
      </c>
    </row>
    <row r="54" spans="1:10" ht="36.75" customHeight="1" x14ac:dyDescent="0.25">
      <c r="A54" s="182"/>
      <c r="B54" s="187" t="s">
        <v>64</v>
      </c>
      <c r="C54" s="188" t="s">
        <v>65</v>
      </c>
      <c r="D54" s="189"/>
      <c r="E54" s="189"/>
      <c r="F54" s="195" t="s">
        <v>24</v>
      </c>
      <c r="G54" s="196"/>
      <c r="H54" s="196"/>
      <c r="I54" s="196">
        <f>'01 01 Pol'!G72</f>
        <v>0</v>
      </c>
      <c r="J54" s="193" t="str">
        <f>IF(I67=0,"",I54/I67*100)</f>
        <v/>
      </c>
    </row>
    <row r="55" spans="1:10" ht="36.75" customHeight="1" x14ac:dyDescent="0.25">
      <c r="A55" s="182"/>
      <c r="B55" s="187" t="s">
        <v>66</v>
      </c>
      <c r="C55" s="188" t="s">
        <v>67</v>
      </c>
      <c r="D55" s="189"/>
      <c r="E55" s="189"/>
      <c r="F55" s="195" t="s">
        <v>24</v>
      </c>
      <c r="G55" s="196"/>
      <c r="H55" s="196"/>
      <c r="I55" s="196">
        <f>'01 01 Pol'!G49</f>
        <v>0</v>
      </c>
      <c r="J55" s="193" t="str">
        <f>IF(I67=0,"",I55/I67*100)</f>
        <v/>
      </c>
    </row>
    <row r="56" spans="1:10" ht="36.75" customHeight="1" x14ac:dyDescent="0.25">
      <c r="A56" s="182"/>
      <c r="B56" s="187" t="s">
        <v>68</v>
      </c>
      <c r="C56" s="188" t="s">
        <v>69</v>
      </c>
      <c r="D56" s="189"/>
      <c r="E56" s="189"/>
      <c r="F56" s="195" t="s">
        <v>24</v>
      </c>
      <c r="G56" s="196"/>
      <c r="H56" s="196"/>
      <c r="I56" s="196">
        <f>'01 01 Pol'!G85</f>
        <v>0</v>
      </c>
      <c r="J56" s="193" t="str">
        <f>IF(I67=0,"",I56/I67*100)</f>
        <v/>
      </c>
    </row>
    <row r="57" spans="1:10" ht="36.75" customHeight="1" x14ac:dyDescent="0.25">
      <c r="A57" s="182"/>
      <c r="B57" s="187" t="s">
        <v>70</v>
      </c>
      <c r="C57" s="188" t="s">
        <v>71</v>
      </c>
      <c r="D57" s="189"/>
      <c r="E57" s="189"/>
      <c r="F57" s="195" t="s">
        <v>24</v>
      </c>
      <c r="G57" s="196"/>
      <c r="H57" s="196"/>
      <c r="I57" s="196">
        <f>'01 01 Pol'!G8</f>
        <v>0</v>
      </c>
      <c r="J57" s="193" t="str">
        <f>IF(I67=0,"",I57/I67*100)</f>
        <v/>
      </c>
    </row>
    <row r="58" spans="1:10" ht="36.75" customHeight="1" x14ac:dyDescent="0.25">
      <c r="A58" s="182"/>
      <c r="B58" s="187" t="s">
        <v>72</v>
      </c>
      <c r="C58" s="188" t="s">
        <v>73</v>
      </c>
      <c r="D58" s="189"/>
      <c r="E58" s="189"/>
      <c r="F58" s="195" t="s">
        <v>24</v>
      </c>
      <c r="G58" s="196"/>
      <c r="H58" s="196"/>
      <c r="I58" s="196">
        <f>'01 01 Pol'!G15+'01 01 Pol'!G45</f>
        <v>0</v>
      </c>
      <c r="J58" s="193" t="str">
        <f>IF(I67=0,"",I58/I67*100)</f>
        <v/>
      </c>
    </row>
    <row r="59" spans="1:10" ht="36.75" customHeight="1" x14ac:dyDescent="0.25">
      <c r="A59" s="182"/>
      <c r="B59" s="187" t="s">
        <v>74</v>
      </c>
      <c r="C59" s="188" t="s">
        <v>75</v>
      </c>
      <c r="D59" s="189"/>
      <c r="E59" s="189"/>
      <c r="F59" s="195" t="s">
        <v>24</v>
      </c>
      <c r="G59" s="196"/>
      <c r="H59" s="196"/>
      <c r="I59" s="196">
        <f>'01 01 Pol'!G26</f>
        <v>0</v>
      </c>
      <c r="J59" s="193" t="str">
        <f>IF(I67=0,"",I59/I67*100)</f>
        <v/>
      </c>
    </row>
    <row r="60" spans="1:10" ht="36.75" customHeight="1" x14ac:dyDescent="0.25">
      <c r="A60" s="182"/>
      <c r="B60" s="187" t="s">
        <v>76</v>
      </c>
      <c r="C60" s="188" t="s">
        <v>77</v>
      </c>
      <c r="D60" s="189"/>
      <c r="E60" s="189"/>
      <c r="F60" s="195" t="s">
        <v>24</v>
      </c>
      <c r="G60" s="196"/>
      <c r="H60" s="196"/>
      <c r="I60" s="196">
        <f>'01 01 Pol'!G10</f>
        <v>0</v>
      </c>
      <c r="J60" s="193" t="str">
        <f>IF(I67=0,"",I60/I67*100)</f>
        <v/>
      </c>
    </row>
    <row r="61" spans="1:10" ht="36.75" customHeight="1" x14ac:dyDescent="0.25">
      <c r="A61" s="182"/>
      <c r="B61" s="187" t="s">
        <v>78</v>
      </c>
      <c r="C61" s="188" t="s">
        <v>79</v>
      </c>
      <c r="D61" s="189"/>
      <c r="E61" s="189"/>
      <c r="F61" s="195" t="s">
        <v>25</v>
      </c>
      <c r="G61" s="196"/>
      <c r="H61" s="196"/>
      <c r="I61" s="196">
        <f>'01 01 Pol'!G69</f>
        <v>0</v>
      </c>
      <c r="J61" s="193" t="str">
        <f>IF(I67=0,"",I61/I67*100)</f>
        <v/>
      </c>
    </row>
    <row r="62" spans="1:10" ht="36.75" customHeight="1" x14ac:dyDescent="0.25">
      <c r="A62" s="182"/>
      <c r="B62" s="187" t="s">
        <v>80</v>
      </c>
      <c r="C62" s="188" t="s">
        <v>81</v>
      </c>
      <c r="D62" s="189"/>
      <c r="E62" s="189"/>
      <c r="F62" s="195" t="s">
        <v>25</v>
      </c>
      <c r="G62" s="196"/>
      <c r="H62" s="196"/>
      <c r="I62" s="196">
        <f>'01 01 Pol'!G74</f>
        <v>0</v>
      </c>
      <c r="J62" s="193" t="str">
        <f>IF(I67=0,"",I62/I67*100)</f>
        <v/>
      </c>
    </row>
    <row r="63" spans="1:10" ht="36.75" customHeight="1" x14ac:dyDescent="0.25">
      <c r="A63" s="182"/>
      <c r="B63" s="187" t="s">
        <v>82</v>
      </c>
      <c r="C63" s="188" t="s">
        <v>83</v>
      </c>
      <c r="D63" s="189"/>
      <c r="E63" s="189"/>
      <c r="F63" s="195" t="s">
        <v>25</v>
      </c>
      <c r="G63" s="196"/>
      <c r="H63" s="196"/>
      <c r="I63" s="196">
        <f>'01 01 Pol'!G13</f>
        <v>0</v>
      </c>
      <c r="J63" s="193" t="str">
        <f>IF(I67=0,"",I63/I67*100)</f>
        <v/>
      </c>
    </row>
    <row r="64" spans="1:10" ht="36.75" customHeight="1" x14ac:dyDescent="0.25">
      <c r="A64" s="182"/>
      <c r="B64" s="187" t="s">
        <v>84</v>
      </c>
      <c r="C64" s="188" t="s">
        <v>85</v>
      </c>
      <c r="D64" s="189"/>
      <c r="E64" s="189"/>
      <c r="F64" s="195" t="s">
        <v>25</v>
      </c>
      <c r="G64" s="196"/>
      <c r="H64" s="196"/>
      <c r="I64" s="196">
        <f>'01 01 Pol'!G36</f>
        <v>0</v>
      </c>
      <c r="J64" s="193" t="str">
        <f>IF(I67=0,"",I64/I67*100)</f>
        <v/>
      </c>
    </row>
    <row r="65" spans="1:10" ht="36.75" customHeight="1" x14ac:dyDescent="0.25">
      <c r="A65" s="182"/>
      <c r="B65" s="187" t="s">
        <v>86</v>
      </c>
      <c r="C65" s="188" t="s">
        <v>87</v>
      </c>
      <c r="D65" s="189"/>
      <c r="E65" s="189"/>
      <c r="F65" s="195" t="s">
        <v>25</v>
      </c>
      <c r="G65" s="196"/>
      <c r="H65" s="196"/>
      <c r="I65" s="196">
        <f>'01 01 Pol'!G52</f>
        <v>0</v>
      </c>
      <c r="J65" s="193" t="str">
        <f>IF(I67=0,"",I65/I67*100)</f>
        <v/>
      </c>
    </row>
    <row r="66" spans="1:10" ht="36.75" customHeight="1" x14ac:dyDescent="0.25">
      <c r="A66" s="182"/>
      <c r="B66" s="187" t="s">
        <v>88</v>
      </c>
      <c r="C66" s="188" t="s">
        <v>89</v>
      </c>
      <c r="D66" s="189"/>
      <c r="E66" s="189"/>
      <c r="F66" s="195" t="s">
        <v>90</v>
      </c>
      <c r="G66" s="196"/>
      <c r="H66" s="196"/>
      <c r="I66" s="196">
        <f>'01 01 Pol'!G17</f>
        <v>0</v>
      </c>
      <c r="J66" s="193" t="str">
        <f>IF(I67=0,"",I66/I67*100)</f>
        <v/>
      </c>
    </row>
    <row r="67" spans="1:10" ht="25.5" customHeight="1" x14ac:dyDescent="0.25">
      <c r="A67" s="183"/>
      <c r="B67" s="190" t="s">
        <v>1</v>
      </c>
      <c r="C67" s="191"/>
      <c r="D67" s="192"/>
      <c r="E67" s="192"/>
      <c r="F67" s="197"/>
      <c r="G67" s="198"/>
      <c r="H67" s="198"/>
      <c r="I67" s="198">
        <f>SUM(I53:I66)</f>
        <v>0</v>
      </c>
      <c r="J67" s="194">
        <f>SUM(J53:J66)</f>
        <v>0</v>
      </c>
    </row>
    <row r="68" spans="1:10" x14ac:dyDescent="0.25">
      <c r="F68" s="135"/>
      <c r="G68" s="135"/>
      <c r="H68" s="135"/>
      <c r="I68" s="135"/>
      <c r="J68" s="136"/>
    </row>
    <row r="69" spans="1:10" x14ac:dyDescent="0.25">
      <c r="F69" s="135"/>
      <c r="G69" s="135"/>
      <c r="H69" s="135"/>
      <c r="I69" s="135"/>
      <c r="J69" s="136"/>
    </row>
    <row r="70" spans="1:10" x14ac:dyDescent="0.25">
      <c r="F70" s="135"/>
      <c r="G70" s="135"/>
      <c r="H70" s="135"/>
      <c r="I70" s="135"/>
      <c r="J70" s="136"/>
    </row>
  </sheetData>
  <sheetProtection algorithmName="SHA-512" hashValue="34uRbzqw1UsuiY6P3pjAZSDNF2OEFC4pqgCRE3T40JDGniqqJaOwfYc6rQHuOC8CPbj8ycAMf9X34+4Da/087g==" saltValue="OK8UpYR7AuGp4xNe87ynCQ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0">
    <mergeCell ref="C63:E63"/>
    <mergeCell ref="C64:E64"/>
    <mergeCell ref="C65:E65"/>
    <mergeCell ref="C66:E66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107" t="s">
        <v>6</v>
      </c>
      <c r="B1" s="107"/>
      <c r="C1" s="108"/>
      <c r="D1" s="107"/>
      <c r="E1" s="107"/>
      <c r="F1" s="107"/>
      <c r="G1" s="107"/>
    </row>
    <row r="2" spans="1:7" ht="24.9" customHeight="1" x14ac:dyDescent="0.25">
      <c r="A2" s="50" t="s">
        <v>7</v>
      </c>
      <c r="B2" s="49"/>
      <c r="C2" s="109"/>
      <c r="D2" s="109"/>
      <c r="E2" s="109"/>
      <c r="F2" s="109"/>
      <c r="G2" s="110"/>
    </row>
    <row r="3" spans="1:7" ht="24.9" customHeight="1" x14ac:dyDescent="0.25">
      <c r="A3" s="50" t="s">
        <v>8</v>
      </c>
      <c r="B3" s="49"/>
      <c r="C3" s="109"/>
      <c r="D3" s="109"/>
      <c r="E3" s="109"/>
      <c r="F3" s="109"/>
      <c r="G3" s="110"/>
    </row>
    <row r="4" spans="1:7" ht="24.9" customHeight="1" x14ac:dyDescent="0.25">
      <c r="A4" s="50" t="s">
        <v>9</v>
      </c>
      <c r="B4" s="49"/>
      <c r="C4" s="109"/>
      <c r="D4" s="109"/>
      <c r="E4" s="109"/>
      <c r="F4" s="109"/>
      <c r="G4" s="110"/>
    </row>
    <row r="5" spans="1:7" x14ac:dyDescent="0.25">
      <c r="B5" s="4"/>
      <c r="C5" s="5"/>
      <c r="D5" s="6"/>
    </row>
  </sheetData>
  <sheetProtection algorithmName="SHA-512" hashValue="II1WEzCZDAyNhIYJ2l0hggJT+ALS17jLpMC3ivMmye6p0dcmQ3RHJCJeQoHi+4AYiI4nXRNrglQ09cvJv4OshQ==" saltValue="o/IMi92xspk1P6Yju2V67A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B820-83ED-442C-93CA-2635DC868376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3.2" outlineLevelRow="1" x14ac:dyDescent="0.25"/>
  <cols>
    <col min="1" max="1" width="3.44140625" customWidth="1"/>
    <col min="2" max="2" width="12.6640625" style="180" customWidth="1"/>
    <col min="3" max="3" width="63.33203125" style="180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17" width="0" hidden="1" customWidth="1"/>
    <col min="18" max="18" width="6.88671875" customWidth="1"/>
    <col min="20" max="24" width="0" hidden="1" customWidth="1"/>
    <col min="29" max="29" width="0" hidden="1" customWidth="1"/>
    <col min="31" max="41" width="0" hidden="1" customWidth="1"/>
    <col min="53" max="53" width="98.6640625" customWidth="1"/>
  </cols>
  <sheetData>
    <row r="1" spans="1:60" ht="15.75" customHeight="1" x14ac:dyDescent="0.3">
      <c r="A1" s="200" t="s">
        <v>93</v>
      </c>
      <c r="B1" s="200"/>
      <c r="C1" s="200"/>
      <c r="D1" s="200"/>
      <c r="E1" s="200"/>
      <c r="F1" s="200"/>
      <c r="G1" s="200"/>
      <c r="AG1" t="s">
        <v>94</v>
      </c>
    </row>
    <row r="2" spans="1:60" ht="25.05" customHeight="1" x14ac:dyDescent="0.25">
      <c r="A2" s="201" t="s">
        <v>7</v>
      </c>
      <c r="B2" s="49" t="s">
        <v>48</v>
      </c>
      <c r="C2" s="204" t="s">
        <v>49</v>
      </c>
      <c r="D2" s="202"/>
      <c r="E2" s="202"/>
      <c r="F2" s="202"/>
      <c r="G2" s="203"/>
      <c r="AG2" t="s">
        <v>95</v>
      </c>
    </row>
    <row r="3" spans="1:60" ht="25.05" customHeight="1" x14ac:dyDescent="0.25">
      <c r="A3" s="201" t="s">
        <v>8</v>
      </c>
      <c r="B3" s="49" t="s">
        <v>43</v>
      </c>
      <c r="C3" s="204" t="s">
        <v>45</v>
      </c>
      <c r="D3" s="202"/>
      <c r="E3" s="202"/>
      <c r="F3" s="202"/>
      <c r="G3" s="203"/>
      <c r="AC3" s="180" t="s">
        <v>95</v>
      </c>
      <c r="AG3" t="s">
        <v>96</v>
      </c>
    </row>
    <row r="4" spans="1:60" ht="25.05" customHeight="1" x14ac:dyDescent="0.25">
      <c r="A4" s="205" t="s">
        <v>9</v>
      </c>
      <c r="B4" s="206" t="s">
        <v>43</v>
      </c>
      <c r="C4" s="207" t="s">
        <v>44</v>
      </c>
      <c r="D4" s="208"/>
      <c r="E4" s="208"/>
      <c r="F4" s="208"/>
      <c r="G4" s="209"/>
      <c r="AG4" t="s">
        <v>97</v>
      </c>
    </row>
    <row r="5" spans="1:60" x14ac:dyDescent="0.25">
      <c r="D5" s="10"/>
    </row>
    <row r="6" spans="1:60" ht="39.6" x14ac:dyDescent="0.25">
      <c r="A6" s="211" t="s">
        <v>98</v>
      </c>
      <c r="B6" s="213" t="s">
        <v>99</v>
      </c>
      <c r="C6" s="213" t="s">
        <v>100</v>
      </c>
      <c r="D6" s="212" t="s">
        <v>101</v>
      </c>
      <c r="E6" s="211" t="s">
        <v>102</v>
      </c>
      <c r="F6" s="210" t="s">
        <v>103</v>
      </c>
      <c r="G6" s="211" t="s">
        <v>29</v>
      </c>
      <c r="H6" s="214" t="s">
        <v>30</v>
      </c>
      <c r="I6" s="214" t="s">
        <v>104</v>
      </c>
      <c r="J6" s="214" t="s">
        <v>31</v>
      </c>
      <c r="K6" s="214" t="s">
        <v>105</v>
      </c>
      <c r="L6" s="214" t="s">
        <v>106</v>
      </c>
      <c r="M6" s="214" t="s">
        <v>107</v>
      </c>
      <c r="N6" s="214" t="s">
        <v>108</v>
      </c>
      <c r="O6" s="214" t="s">
        <v>109</v>
      </c>
      <c r="P6" s="214" t="s">
        <v>110</v>
      </c>
      <c r="Q6" s="214" t="s">
        <v>111</v>
      </c>
      <c r="R6" s="214" t="s">
        <v>112</v>
      </c>
      <c r="S6" s="214" t="s">
        <v>113</v>
      </c>
      <c r="T6" s="214" t="s">
        <v>114</v>
      </c>
      <c r="U6" s="214" t="s">
        <v>115</v>
      </c>
      <c r="V6" s="214" t="s">
        <v>116</v>
      </c>
      <c r="W6" s="214" t="s">
        <v>117</v>
      </c>
      <c r="X6" s="214" t="s">
        <v>118</v>
      </c>
    </row>
    <row r="7" spans="1:60" hidden="1" x14ac:dyDescent="0.25">
      <c r="A7" s="3"/>
      <c r="B7" s="4"/>
      <c r="C7" s="4"/>
      <c r="D7" s="6"/>
      <c r="E7" s="216"/>
      <c r="F7" s="217"/>
      <c r="G7" s="217"/>
      <c r="H7" s="217"/>
      <c r="I7" s="217"/>
      <c r="J7" s="217"/>
      <c r="K7" s="217"/>
      <c r="L7" s="217"/>
      <c r="M7" s="217"/>
      <c r="N7" s="216"/>
      <c r="O7" s="216"/>
      <c r="P7" s="216"/>
      <c r="Q7" s="216"/>
      <c r="R7" s="217"/>
      <c r="S7" s="217"/>
      <c r="T7" s="217"/>
      <c r="U7" s="217"/>
      <c r="V7" s="217"/>
      <c r="W7" s="217"/>
      <c r="X7" s="217"/>
    </row>
    <row r="8" spans="1:60" x14ac:dyDescent="0.25">
      <c r="A8" s="231" t="s">
        <v>119</v>
      </c>
      <c r="B8" s="232" t="s">
        <v>70</v>
      </c>
      <c r="C8" s="256" t="s">
        <v>71</v>
      </c>
      <c r="D8" s="233"/>
      <c r="E8" s="234"/>
      <c r="F8" s="235"/>
      <c r="G8" s="235">
        <f>SUMIF(AG9:AG9,"&lt;&gt;NOR",G9:G9)</f>
        <v>0</v>
      </c>
      <c r="H8" s="235"/>
      <c r="I8" s="235">
        <f>SUM(I9:I9)</f>
        <v>0</v>
      </c>
      <c r="J8" s="235"/>
      <c r="K8" s="235">
        <f>SUM(K9:K9)</f>
        <v>0</v>
      </c>
      <c r="L8" s="235"/>
      <c r="M8" s="235">
        <f>SUM(M9:M9)</f>
        <v>0</v>
      </c>
      <c r="N8" s="234"/>
      <c r="O8" s="234">
        <f>SUM(O9:O9)</f>
        <v>0</v>
      </c>
      <c r="P8" s="234"/>
      <c r="Q8" s="234">
        <f>SUM(Q9:Q9)</f>
        <v>0</v>
      </c>
      <c r="R8" s="235"/>
      <c r="S8" s="235"/>
      <c r="T8" s="236"/>
      <c r="U8" s="230"/>
      <c r="V8" s="230">
        <f>SUM(V9:V9)</f>
        <v>0</v>
      </c>
      <c r="W8" s="230"/>
      <c r="X8" s="230"/>
      <c r="AG8" t="s">
        <v>120</v>
      </c>
    </row>
    <row r="9" spans="1:60" outlineLevel="1" x14ac:dyDescent="0.25">
      <c r="A9" s="245">
        <v>1</v>
      </c>
      <c r="B9" s="246" t="s">
        <v>121</v>
      </c>
      <c r="C9" s="257" t="s">
        <v>122</v>
      </c>
      <c r="D9" s="247" t="s">
        <v>123</v>
      </c>
      <c r="E9" s="248">
        <v>1</v>
      </c>
      <c r="F9" s="249"/>
      <c r="G9" s="250">
        <f>ROUND(E9*F9,2)</f>
        <v>0</v>
      </c>
      <c r="H9" s="249"/>
      <c r="I9" s="250">
        <f>ROUND(E9*H9,2)</f>
        <v>0</v>
      </c>
      <c r="J9" s="249"/>
      <c r="K9" s="250">
        <f>ROUND(E9*J9,2)</f>
        <v>0</v>
      </c>
      <c r="L9" s="250">
        <v>21</v>
      </c>
      <c r="M9" s="250">
        <f>G9*(1+L9/100)</f>
        <v>0</v>
      </c>
      <c r="N9" s="248">
        <v>0</v>
      </c>
      <c r="O9" s="248">
        <f>ROUND(E9*N9,2)</f>
        <v>0</v>
      </c>
      <c r="P9" s="248">
        <v>0</v>
      </c>
      <c r="Q9" s="248">
        <f>ROUND(E9*P9,2)</f>
        <v>0</v>
      </c>
      <c r="R9" s="250"/>
      <c r="S9" s="250" t="s">
        <v>124</v>
      </c>
      <c r="T9" s="251" t="s">
        <v>125</v>
      </c>
      <c r="U9" s="226">
        <v>0</v>
      </c>
      <c r="V9" s="226">
        <f>ROUND(E9*U9,2)</f>
        <v>0</v>
      </c>
      <c r="W9" s="226"/>
      <c r="X9" s="226" t="s">
        <v>126</v>
      </c>
      <c r="Y9" s="215"/>
      <c r="Z9" s="215"/>
      <c r="AA9" s="215"/>
      <c r="AB9" s="215"/>
      <c r="AC9" s="215"/>
      <c r="AD9" s="215"/>
      <c r="AE9" s="215"/>
      <c r="AF9" s="215"/>
      <c r="AG9" s="215" t="s">
        <v>127</v>
      </c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</row>
    <row r="10" spans="1:60" x14ac:dyDescent="0.25">
      <c r="A10" s="231" t="s">
        <v>119</v>
      </c>
      <c r="B10" s="232" t="s">
        <v>76</v>
      </c>
      <c r="C10" s="256" t="s">
        <v>77</v>
      </c>
      <c r="D10" s="233"/>
      <c r="E10" s="234"/>
      <c r="F10" s="235"/>
      <c r="G10" s="235">
        <f>SUMIF(AG11:AG12,"&lt;&gt;NOR",G11:G12)</f>
        <v>0</v>
      </c>
      <c r="H10" s="235"/>
      <c r="I10" s="235">
        <f>SUM(I11:I12)</f>
        <v>0</v>
      </c>
      <c r="J10" s="235"/>
      <c r="K10" s="235">
        <f>SUM(K11:K12)</f>
        <v>0</v>
      </c>
      <c r="L10" s="235"/>
      <c r="M10" s="235">
        <f>SUM(M11:M12)</f>
        <v>0</v>
      </c>
      <c r="N10" s="234"/>
      <c r="O10" s="234">
        <f>SUM(O11:O12)</f>
        <v>0</v>
      </c>
      <c r="P10" s="234"/>
      <c r="Q10" s="234">
        <f>SUM(Q11:Q12)</f>
        <v>0</v>
      </c>
      <c r="R10" s="235"/>
      <c r="S10" s="235"/>
      <c r="T10" s="236"/>
      <c r="U10" s="230"/>
      <c r="V10" s="230">
        <f>SUM(V11:V12)</f>
        <v>26.9</v>
      </c>
      <c r="W10" s="230"/>
      <c r="X10" s="230"/>
      <c r="AG10" t="s">
        <v>120</v>
      </c>
    </row>
    <row r="11" spans="1:60" outlineLevel="1" x14ac:dyDescent="0.25">
      <c r="A11" s="238">
        <v>2</v>
      </c>
      <c r="B11" s="239" t="s">
        <v>128</v>
      </c>
      <c r="C11" s="258" t="s">
        <v>129</v>
      </c>
      <c r="D11" s="240" t="s">
        <v>130</v>
      </c>
      <c r="E11" s="241">
        <v>31.56718</v>
      </c>
      <c r="F11" s="242"/>
      <c r="G11" s="243">
        <f>ROUND(E11*F11,2)</f>
        <v>0</v>
      </c>
      <c r="H11" s="242"/>
      <c r="I11" s="243">
        <f>ROUND(E11*H11,2)</f>
        <v>0</v>
      </c>
      <c r="J11" s="242"/>
      <c r="K11" s="243">
        <f>ROUND(E11*J11,2)</f>
        <v>0</v>
      </c>
      <c r="L11" s="243">
        <v>21</v>
      </c>
      <c r="M11" s="243">
        <f>G11*(1+L11/100)</f>
        <v>0</v>
      </c>
      <c r="N11" s="241">
        <v>0</v>
      </c>
      <c r="O11" s="241">
        <f>ROUND(E11*N11,2)</f>
        <v>0</v>
      </c>
      <c r="P11" s="241">
        <v>0</v>
      </c>
      <c r="Q11" s="241">
        <f>ROUND(E11*P11,2)</f>
        <v>0</v>
      </c>
      <c r="R11" s="243" t="s">
        <v>131</v>
      </c>
      <c r="S11" s="243" t="s">
        <v>132</v>
      </c>
      <c r="T11" s="244" t="s">
        <v>133</v>
      </c>
      <c r="U11" s="226">
        <v>0.85199999999999998</v>
      </c>
      <c r="V11" s="226">
        <f>ROUND(E11*U11,2)</f>
        <v>26.9</v>
      </c>
      <c r="W11" s="226"/>
      <c r="X11" s="226" t="s">
        <v>134</v>
      </c>
      <c r="Y11" s="215"/>
      <c r="Z11" s="215"/>
      <c r="AA11" s="215"/>
      <c r="AB11" s="215"/>
      <c r="AC11" s="215"/>
      <c r="AD11" s="215"/>
      <c r="AE11" s="215"/>
      <c r="AF11" s="215"/>
      <c r="AG11" s="215" t="s">
        <v>135</v>
      </c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</row>
    <row r="12" spans="1:60" ht="21" outlineLevel="1" x14ac:dyDescent="0.25">
      <c r="A12" s="222"/>
      <c r="B12" s="223"/>
      <c r="C12" s="259" t="s">
        <v>136</v>
      </c>
      <c r="D12" s="253"/>
      <c r="E12" s="253"/>
      <c r="F12" s="253"/>
      <c r="G12" s="253"/>
      <c r="H12" s="226"/>
      <c r="I12" s="226"/>
      <c r="J12" s="226"/>
      <c r="K12" s="226"/>
      <c r="L12" s="226"/>
      <c r="M12" s="226"/>
      <c r="N12" s="225"/>
      <c r="O12" s="225"/>
      <c r="P12" s="225"/>
      <c r="Q12" s="225"/>
      <c r="R12" s="226"/>
      <c r="S12" s="226"/>
      <c r="T12" s="226"/>
      <c r="U12" s="226"/>
      <c r="V12" s="226"/>
      <c r="W12" s="226"/>
      <c r="X12" s="226"/>
      <c r="Y12" s="215"/>
      <c r="Z12" s="215"/>
      <c r="AA12" s="215"/>
      <c r="AB12" s="215"/>
      <c r="AC12" s="215"/>
      <c r="AD12" s="215"/>
      <c r="AE12" s="215"/>
      <c r="AF12" s="215"/>
      <c r="AG12" s="215" t="s">
        <v>137</v>
      </c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52" t="str">
        <f>C12</f>
        <v>přesun hmot pro budovy občanské výstavby (JKSO 801), budovy pro bydlení (JKSO 803) budovy pro výrobu a služby (JKSO 812) s nosnou svislou konstrukcí zděnou z cihel nebo tvárnic nebo kovovou</v>
      </c>
      <c r="BB12" s="215"/>
      <c r="BC12" s="215"/>
      <c r="BD12" s="215"/>
      <c r="BE12" s="215"/>
      <c r="BF12" s="215"/>
      <c r="BG12" s="215"/>
      <c r="BH12" s="215"/>
    </row>
    <row r="13" spans="1:60" x14ac:dyDescent="0.25">
      <c r="A13" s="231" t="s">
        <v>119</v>
      </c>
      <c r="B13" s="232" t="s">
        <v>82</v>
      </c>
      <c r="C13" s="256" t="s">
        <v>83</v>
      </c>
      <c r="D13" s="233"/>
      <c r="E13" s="234"/>
      <c r="F13" s="235"/>
      <c r="G13" s="235">
        <f>SUMIF(AG14:AG14,"&lt;&gt;NOR",G14:G14)</f>
        <v>0</v>
      </c>
      <c r="H13" s="235"/>
      <c r="I13" s="235">
        <f>SUM(I14:I14)</f>
        <v>0</v>
      </c>
      <c r="J13" s="235"/>
      <c r="K13" s="235">
        <f>SUM(K14:K14)</f>
        <v>0</v>
      </c>
      <c r="L13" s="235"/>
      <c r="M13" s="235">
        <f>SUM(M14:M14)</f>
        <v>0</v>
      </c>
      <c r="N13" s="234"/>
      <c r="O13" s="234">
        <f>SUM(O14:O14)</f>
        <v>0</v>
      </c>
      <c r="P13" s="234"/>
      <c r="Q13" s="234">
        <f>SUM(Q14:Q14)</f>
        <v>0</v>
      </c>
      <c r="R13" s="235"/>
      <c r="S13" s="235"/>
      <c r="T13" s="236"/>
      <c r="U13" s="230"/>
      <c r="V13" s="230">
        <f>SUM(V14:V14)</f>
        <v>0</v>
      </c>
      <c r="W13" s="230"/>
      <c r="X13" s="230"/>
      <c r="AG13" t="s">
        <v>120</v>
      </c>
    </row>
    <row r="14" spans="1:60" outlineLevel="1" x14ac:dyDescent="0.25">
      <c r="A14" s="245">
        <v>3</v>
      </c>
      <c r="B14" s="246" t="s">
        <v>138</v>
      </c>
      <c r="C14" s="257" t="s">
        <v>139</v>
      </c>
      <c r="D14" s="247" t="s">
        <v>123</v>
      </c>
      <c r="E14" s="248">
        <v>1</v>
      </c>
      <c r="F14" s="249"/>
      <c r="G14" s="250">
        <f>ROUND(E14*F14,2)</f>
        <v>0</v>
      </c>
      <c r="H14" s="249"/>
      <c r="I14" s="250">
        <f>ROUND(E14*H14,2)</f>
        <v>0</v>
      </c>
      <c r="J14" s="249"/>
      <c r="K14" s="250">
        <f>ROUND(E14*J14,2)</f>
        <v>0</v>
      </c>
      <c r="L14" s="250">
        <v>21</v>
      </c>
      <c r="M14" s="250">
        <f>G14*(1+L14/100)</f>
        <v>0</v>
      </c>
      <c r="N14" s="248">
        <v>0</v>
      </c>
      <c r="O14" s="248">
        <f>ROUND(E14*N14,2)</f>
        <v>0</v>
      </c>
      <c r="P14" s="248">
        <v>0</v>
      </c>
      <c r="Q14" s="248">
        <f>ROUND(E14*P14,2)</f>
        <v>0</v>
      </c>
      <c r="R14" s="250"/>
      <c r="S14" s="250" t="s">
        <v>124</v>
      </c>
      <c r="T14" s="251" t="s">
        <v>125</v>
      </c>
      <c r="U14" s="226">
        <v>0</v>
      </c>
      <c r="V14" s="226">
        <f>ROUND(E14*U14,2)</f>
        <v>0</v>
      </c>
      <c r="W14" s="226"/>
      <c r="X14" s="226" t="s">
        <v>126</v>
      </c>
      <c r="Y14" s="215"/>
      <c r="Z14" s="215"/>
      <c r="AA14" s="215"/>
      <c r="AB14" s="215"/>
      <c r="AC14" s="215"/>
      <c r="AD14" s="215"/>
      <c r="AE14" s="215"/>
      <c r="AF14" s="215"/>
      <c r="AG14" s="215" t="s">
        <v>127</v>
      </c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</row>
    <row r="15" spans="1:60" x14ac:dyDescent="0.25">
      <c r="A15" s="231" t="s">
        <v>119</v>
      </c>
      <c r="B15" s="232" t="s">
        <v>72</v>
      </c>
      <c r="C15" s="256" t="s">
        <v>73</v>
      </c>
      <c r="D15" s="233"/>
      <c r="E15" s="234"/>
      <c r="F15" s="235"/>
      <c r="G15" s="235">
        <f>SUMIF(AG16:AG16,"&lt;&gt;NOR",G16:G16)</f>
        <v>0</v>
      </c>
      <c r="H15" s="235"/>
      <c r="I15" s="235">
        <f>SUM(I16:I16)</f>
        <v>0</v>
      </c>
      <c r="J15" s="235"/>
      <c r="K15" s="235">
        <f>SUM(K16:K16)</f>
        <v>0</v>
      </c>
      <c r="L15" s="235"/>
      <c r="M15" s="235">
        <f>SUM(M16:M16)</f>
        <v>0</v>
      </c>
      <c r="N15" s="234"/>
      <c r="O15" s="234">
        <f>SUM(O16:O16)</f>
        <v>0</v>
      </c>
      <c r="P15" s="234"/>
      <c r="Q15" s="234">
        <f>SUM(Q16:Q16)</f>
        <v>0</v>
      </c>
      <c r="R15" s="235"/>
      <c r="S15" s="235"/>
      <c r="T15" s="236"/>
      <c r="U15" s="230"/>
      <c r="V15" s="230">
        <f>SUM(V16:V16)</f>
        <v>25.86</v>
      </c>
      <c r="W15" s="230"/>
      <c r="X15" s="230"/>
      <c r="AG15" t="s">
        <v>120</v>
      </c>
    </row>
    <row r="16" spans="1:60" ht="40.799999999999997" outlineLevel="1" x14ac:dyDescent="0.25">
      <c r="A16" s="245">
        <v>4</v>
      </c>
      <c r="B16" s="246" t="s">
        <v>140</v>
      </c>
      <c r="C16" s="257" t="s">
        <v>141</v>
      </c>
      <c r="D16" s="247" t="s">
        <v>142</v>
      </c>
      <c r="E16" s="248">
        <v>83.95</v>
      </c>
      <c r="F16" s="249"/>
      <c r="G16" s="250">
        <f>ROUND(E16*F16,2)</f>
        <v>0</v>
      </c>
      <c r="H16" s="249"/>
      <c r="I16" s="250">
        <f>ROUND(E16*H16,2)</f>
        <v>0</v>
      </c>
      <c r="J16" s="249"/>
      <c r="K16" s="250">
        <f>ROUND(E16*J16,2)</f>
        <v>0</v>
      </c>
      <c r="L16" s="250">
        <v>21</v>
      </c>
      <c r="M16" s="250">
        <f>G16*(1+L16/100)</f>
        <v>0</v>
      </c>
      <c r="N16" s="248">
        <v>4.0000000000000003E-5</v>
      </c>
      <c r="O16" s="248">
        <f>ROUND(E16*N16,2)</f>
        <v>0</v>
      </c>
      <c r="P16" s="248">
        <v>0</v>
      </c>
      <c r="Q16" s="248">
        <f>ROUND(E16*P16,2)</f>
        <v>0</v>
      </c>
      <c r="R16" s="250" t="s">
        <v>131</v>
      </c>
      <c r="S16" s="250" t="s">
        <v>132</v>
      </c>
      <c r="T16" s="251" t="s">
        <v>133</v>
      </c>
      <c r="U16" s="226">
        <v>0.308</v>
      </c>
      <c r="V16" s="226">
        <f>ROUND(E16*U16,2)</f>
        <v>25.86</v>
      </c>
      <c r="W16" s="226"/>
      <c r="X16" s="226" t="s">
        <v>126</v>
      </c>
      <c r="Y16" s="215"/>
      <c r="Z16" s="215"/>
      <c r="AA16" s="215"/>
      <c r="AB16" s="215"/>
      <c r="AC16" s="215"/>
      <c r="AD16" s="215"/>
      <c r="AE16" s="215"/>
      <c r="AF16" s="215"/>
      <c r="AG16" s="215" t="s">
        <v>127</v>
      </c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</row>
    <row r="17" spans="1:60" x14ac:dyDescent="0.25">
      <c r="A17" s="231" t="s">
        <v>119</v>
      </c>
      <c r="B17" s="232" t="s">
        <v>88</v>
      </c>
      <c r="C17" s="256" t="s">
        <v>89</v>
      </c>
      <c r="D17" s="233"/>
      <c r="E17" s="234"/>
      <c r="F17" s="235"/>
      <c r="G17" s="235">
        <f>SUMIF(AG18:AG25,"&lt;&gt;NOR",G18:G25)</f>
        <v>0</v>
      </c>
      <c r="H17" s="235"/>
      <c r="I17" s="235">
        <f>SUM(I18:I25)</f>
        <v>0</v>
      </c>
      <c r="J17" s="235"/>
      <c r="K17" s="235">
        <f>SUM(K18:K25)</f>
        <v>0</v>
      </c>
      <c r="L17" s="235"/>
      <c r="M17" s="235">
        <f>SUM(M18:M25)</f>
        <v>0</v>
      </c>
      <c r="N17" s="234"/>
      <c r="O17" s="234">
        <f>SUM(O18:O25)</f>
        <v>0</v>
      </c>
      <c r="P17" s="234"/>
      <c r="Q17" s="234">
        <f>SUM(Q18:Q25)</f>
        <v>0</v>
      </c>
      <c r="R17" s="235"/>
      <c r="S17" s="235"/>
      <c r="T17" s="236"/>
      <c r="U17" s="230"/>
      <c r="V17" s="230">
        <f>SUM(V18:V25)</f>
        <v>147.05000000000001</v>
      </c>
      <c r="W17" s="230"/>
      <c r="X17" s="230"/>
      <c r="AG17" t="s">
        <v>120</v>
      </c>
    </row>
    <row r="18" spans="1:60" ht="20.399999999999999" outlineLevel="1" x14ac:dyDescent="0.25">
      <c r="A18" s="238">
        <v>5</v>
      </c>
      <c r="B18" s="239" t="s">
        <v>143</v>
      </c>
      <c r="C18" s="258" t="s">
        <v>144</v>
      </c>
      <c r="D18" s="240" t="s">
        <v>130</v>
      </c>
      <c r="E18" s="241">
        <v>57.220750000000002</v>
      </c>
      <c r="F18" s="242"/>
      <c r="G18" s="243">
        <f>ROUND(E18*F18,2)</f>
        <v>0</v>
      </c>
      <c r="H18" s="242"/>
      <c r="I18" s="243">
        <f>ROUND(E18*H18,2)</f>
        <v>0</v>
      </c>
      <c r="J18" s="242"/>
      <c r="K18" s="243">
        <f>ROUND(E18*J18,2)</f>
        <v>0</v>
      </c>
      <c r="L18" s="243">
        <v>21</v>
      </c>
      <c r="M18" s="243">
        <f>G18*(1+L18/100)</f>
        <v>0</v>
      </c>
      <c r="N18" s="241">
        <v>0</v>
      </c>
      <c r="O18" s="241">
        <f>ROUND(E18*N18,2)</f>
        <v>0</v>
      </c>
      <c r="P18" s="241">
        <v>0</v>
      </c>
      <c r="Q18" s="241">
        <f>ROUND(E18*P18,2)</f>
        <v>0</v>
      </c>
      <c r="R18" s="243" t="s">
        <v>145</v>
      </c>
      <c r="S18" s="243" t="s">
        <v>132</v>
      </c>
      <c r="T18" s="244" t="s">
        <v>133</v>
      </c>
      <c r="U18" s="226">
        <v>0</v>
      </c>
      <c r="V18" s="226">
        <f>ROUND(E18*U18,2)</f>
        <v>0</v>
      </c>
      <c r="W18" s="226"/>
      <c r="X18" s="226" t="s">
        <v>146</v>
      </c>
      <c r="Y18" s="215"/>
      <c r="Z18" s="215"/>
      <c r="AA18" s="215"/>
      <c r="AB18" s="215"/>
      <c r="AC18" s="215"/>
      <c r="AD18" s="215"/>
      <c r="AE18" s="215"/>
      <c r="AF18" s="215"/>
      <c r="AG18" s="215" t="s">
        <v>147</v>
      </c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</row>
    <row r="19" spans="1:60" outlineLevel="1" x14ac:dyDescent="0.25">
      <c r="A19" s="222"/>
      <c r="B19" s="223"/>
      <c r="C19" s="259" t="s">
        <v>148</v>
      </c>
      <c r="D19" s="253"/>
      <c r="E19" s="253"/>
      <c r="F19" s="253"/>
      <c r="G19" s="253"/>
      <c r="H19" s="226"/>
      <c r="I19" s="226"/>
      <c r="J19" s="226"/>
      <c r="K19" s="226"/>
      <c r="L19" s="226"/>
      <c r="M19" s="226"/>
      <c r="N19" s="225"/>
      <c r="O19" s="225"/>
      <c r="P19" s="225"/>
      <c r="Q19" s="225"/>
      <c r="R19" s="226"/>
      <c r="S19" s="226"/>
      <c r="T19" s="226"/>
      <c r="U19" s="226"/>
      <c r="V19" s="226"/>
      <c r="W19" s="226"/>
      <c r="X19" s="226"/>
      <c r="Y19" s="215"/>
      <c r="Z19" s="215"/>
      <c r="AA19" s="215"/>
      <c r="AB19" s="215"/>
      <c r="AC19" s="215"/>
      <c r="AD19" s="215"/>
      <c r="AE19" s="215"/>
      <c r="AF19" s="215"/>
      <c r="AG19" s="215" t="s">
        <v>137</v>
      </c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</row>
    <row r="20" spans="1:60" outlineLevel="1" x14ac:dyDescent="0.25">
      <c r="A20" s="238">
        <v>6</v>
      </c>
      <c r="B20" s="239" t="s">
        <v>149</v>
      </c>
      <c r="C20" s="258" t="s">
        <v>150</v>
      </c>
      <c r="D20" s="240" t="s">
        <v>130</v>
      </c>
      <c r="E20" s="241">
        <v>801.09046999999998</v>
      </c>
      <c r="F20" s="242"/>
      <c r="G20" s="243">
        <f>ROUND(E20*F20,2)</f>
        <v>0</v>
      </c>
      <c r="H20" s="242"/>
      <c r="I20" s="243">
        <f>ROUND(E20*H20,2)</f>
        <v>0</v>
      </c>
      <c r="J20" s="242"/>
      <c r="K20" s="243">
        <f>ROUND(E20*J20,2)</f>
        <v>0</v>
      </c>
      <c r="L20" s="243">
        <v>21</v>
      </c>
      <c r="M20" s="243">
        <f>G20*(1+L20/100)</f>
        <v>0</v>
      </c>
      <c r="N20" s="241">
        <v>0</v>
      </c>
      <c r="O20" s="241">
        <f>ROUND(E20*N20,2)</f>
        <v>0</v>
      </c>
      <c r="P20" s="241">
        <v>0</v>
      </c>
      <c r="Q20" s="241">
        <f>ROUND(E20*P20,2)</f>
        <v>0</v>
      </c>
      <c r="R20" s="243" t="s">
        <v>151</v>
      </c>
      <c r="S20" s="243" t="s">
        <v>132</v>
      </c>
      <c r="T20" s="244" t="s">
        <v>133</v>
      </c>
      <c r="U20" s="226">
        <v>3.0000000000000001E-3</v>
      </c>
      <c r="V20" s="226">
        <f>ROUND(E20*U20,2)</f>
        <v>2.4</v>
      </c>
      <c r="W20" s="226"/>
      <c r="X20" s="226" t="s">
        <v>146</v>
      </c>
      <c r="Y20" s="215"/>
      <c r="Z20" s="215"/>
      <c r="AA20" s="215"/>
      <c r="AB20" s="215"/>
      <c r="AC20" s="215"/>
      <c r="AD20" s="215"/>
      <c r="AE20" s="215"/>
      <c r="AF20" s="215"/>
      <c r="AG20" s="215" t="s">
        <v>147</v>
      </c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</row>
    <row r="21" spans="1:60" ht="21" outlineLevel="1" x14ac:dyDescent="0.25">
      <c r="A21" s="222"/>
      <c r="B21" s="223"/>
      <c r="C21" s="259" t="s">
        <v>152</v>
      </c>
      <c r="D21" s="253"/>
      <c r="E21" s="253"/>
      <c r="F21" s="253"/>
      <c r="G21" s="253"/>
      <c r="H21" s="226"/>
      <c r="I21" s="226"/>
      <c r="J21" s="226"/>
      <c r="K21" s="226"/>
      <c r="L21" s="226"/>
      <c r="M21" s="226"/>
      <c r="N21" s="225"/>
      <c r="O21" s="225"/>
      <c r="P21" s="225"/>
      <c r="Q21" s="225"/>
      <c r="R21" s="226"/>
      <c r="S21" s="226"/>
      <c r="T21" s="226"/>
      <c r="U21" s="226"/>
      <c r="V21" s="226"/>
      <c r="W21" s="226"/>
      <c r="X21" s="226"/>
      <c r="Y21" s="215"/>
      <c r="Z21" s="215"/>
      <c r="AA21" s="215"/>
      <c r="AB21" s="215"/>
      <c r="AC21" s="215"/>
      <c r="AD21" s="215"/>
      <c r="AE21" s="215"/>
      <c r="AF21" s="215"/>
      <c r="AG21" s="215" t="s">
        <v>137</v>
      </c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52" t="str">
        <f>C21</f>
        <v>se složením a hrubým urovnáním nebo s přeložením na jiný dopravní prostředek kromě lodi, vč. příplatku za každých dalších i započatých 1000 m přes 1000 m,</v>
      </c>
      <c r="BB21" s="215"/>
      <c r="BC21" s="215"/>
      <c r="BD21" s="215"/>
      <c r="BE21" s="215"/>
      <c r="BF21" s="215"/>
      <c r="BG21" s="215"/>
      <c r="BH21" s="215"/>
    </row>
    <row r="22" spans="1:60" outlineLevel="1" x14ac:dyDescent="0.25">
      <c r="A22" s="245">
        <v>7</v>
      </c>
      <c r="B22" s="246" t="s">
        <v>153</v>
      </c>
      <c r="C22" s="257" t="s">
        <v>154</v>
      </c>
      <c r="D22" s="247" t="s">
        <v>130</v>
      </c>
      <c r="E22" s="248">
        <v>57.220750000000002</v>
      </c>
      <c r="F22" s="249"/>
      <c r="G22" s="250">
        <f>ROUND(E22*F22,2)</f>
        <v>0</v>
      </c>
      <c r="H22" s="249"/>
      <c r="I22" s="250">
        <f>ROUND(E22*H22,2)</f>
        <v>0</v>
      </c>
      <c r="J22" s="249"/>
      <c r="K22" s="250">
        <f>ROUND(E22*J22,2)</f>
        <v>0</v>
      </c>
      <c r="L22" s="250">
        <v>21</v>
      </c>
      <c r="M22" s="250">
        <f>G22*(1+L22/100)</f>
        <v>0</v>
      </c>
      <c r="N22" s="248">
        <v>0</v>
      </c>
      <c r="O22" s="248">
        <f>ROUND(E22*N22,2)</f>
        <v>0</v>
      </c>
      <c r="P22" s="248">
        <v>0</v>
      </c>
      <c r="Q22" s="248">
        <f>ROUND(E22*P22,2)</f>
        <v>0</v>
      </c>
      <c r="R22" s="250"/>
      <c r="S22" s="250" t="s">
        <v>132</v>
      </c>
      <c r="T22" s="251" t="s">
        <v>133</v>
      </c>
      <c r="U22" s="226">
        <v>0.95599999999999996</v>
      </c>
      <c r="V22" s="226">
        <f>ROUND(E22*U22,2)</f>
        <v>54.7</v>
      </c>
      <c r="W22" s="226"/>
      <c r="X22" s="226" t="s">
        <v>146</v>
      </c>
      <c r="Y22" s="215"/>
      <c r="Z22" s="215"/>
      <c r="AA22" s="215"/>
      <c r="AB22" s="215"/>
      <c r="AC22" s="215"/>
      <c r="AD22" s="215"/>
      <c r="AE22" s="215"/>
      <c r="AF22" s="215"/>
      <c r="AG22" s="215" t="s">
        <v>147</v>
      </c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</row>
    <row r="23" spans="1:60" outlineLevel="1" x14ac:dyDescent="0.25">
      <c r="A23" s="245">
        <v>8</v>
      </c>
      <c r="B23" s="246" t="s">
        <v>155</v>
      </c>
      <c r="C23" s="257" t="s">
        <v>156</v>
      </c>
      <c r="D23" s="247" t="s">
        <v>130</v>
      </c>
      <c r="E23" s="248">
        <v>57.220750000000002</v>
      </c>
      <c r="F23" s="249"/>
      <c r="G23" s="250">
        <f>ROUND(E23*F23,2)</f>
        <v>0</v>
      </c>
      <c r="H23" s="249"/>
      <c r="I23" s="250">
        <f>ROUND(E23*H23,2)</f>
        <v>0</v>
      </c>
      <c r="J23" s="249"/>
      <c r="K23" s="250">
        <f>ROUND(E23*J23,2)</f>
        <v>0</v>
      </c>
      <c r="L23" s="250">
        <v>21</v>
      </c>
      <c r="M23" s="250">
        <f>G23*(1+L23/100)</f>
        <v>0</v>
      </c>
      <c r="N23" s="248">
        <v>0</v>
      </c>
      <c r="O23" s="248">
        <f>ROUND(E23*N23,2)</f>
        <v>0</v>
      </c>
      <c r="P23" s="248">
        <v>0</v>
      </c>
      <c r="Q23" s="248">
        <f>ROUND(E23*P23,2)</f>
        <v>0</v>
      </c>
      <c r="R23" s="250" t="s">
        <v>157</v>
      </c>
      <c r="S23" s="250" t="s">
        <v>132</v>
      </c>
      <c r="T23" s="251" t="s">
        <v>133</v>
      </c>
      <c r="U23" s="226">
        <v>0.94199999999999995</v>
      </c>
      <c r="V23" s="226">
        <f>ROUND(E23*U23,2)</f>
        <v>53.9</v>
      </c>
      <c r="W23" s="226"/>
      <c r="X23" s="226" t="s">
        <v>146</v>
      </c>
      <c r="Y23" s="215"/>
      <c r="Z23" s="215"/>
      <c r="AA23" s="215"/>
      <c r="AB23" s="215"/>
      <c r="AC23" s="215"/>
      <c r="AD23" s="215"/>
      <c r="AE23" s="215"/>
      <c r="AF23" s="215"/>
      <c r="AG23" s="215" t="s">
        <v>147</v>
      </c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</row>
    <row r="24" spans="1:60" outlineLevel="1" x14ac:dyDescent="0.25">
      <c r="A24" s="245">
        <v>9</v>
      </c>
      <c r="B24" s="246" t="s">
        <v>158</v>
      </c>
      <c r="C24" s="257" t="s">
        <v>159</v>
      </c>
      <c r="D24" s="247" t="s">
        <v>130</v>
      </c>
      <c r="E24" s="248">
        <v>343.32449000000003</v>
      </c>
      <c r="F24" s="249"/>
      <c r="G24" s="250">
        <f>ROUND(E24*F24,2)</f>
        <v>0</v>
      </c>
      <c r="H24" s="249"/>
      <c r="I24" s="250">
        <f>ROUND(E24*H24,2)</f>
        <v>0</v>
      </c>
      <c r="J24" s="249"/>
      <c r="K24" s="250">
        <f>ROUND(E24*J24,2)</f>
        <v>0</v>
      </c>
      <c r="L24" s="250">
        <v>21</v>
      </c>
      <c r="M24" s="250">
        <f>G24*(1+L24/100)</f>
        <v>0</v>
      </c>
      <c r="N24" s="248">
        <v>0</v>
      </c>
      <c r="O24" s="248">
        <f>ROUND(E24*N24,2)</f>
        <v>0</v>
      </c>
      <c r="P24" s="248">
        <v>0</v>
      </c>
      <c r="Q24" s="248">
        <f>ROUND(E24*P24,2)</f>
        <v>0</v>
      </c>
      <c r="R24" s="250" t="s">
        <v>157</v>
      </c>
      <c r="S24" s="250" t="s">
        <v>132</v>
      </c>
      <c r="T24" s="251" t="s">
        <v>133</v>
      </c>
      <c r="U24" s="226">
        <v>0.105</v>
      </c>
      <c r="V24" s="226">
        <f>ROUND(E24*U24,2)</f>
        <v>36.049999999999997</v>
      </c>
      <c r="W24" s="226"/>
      <c r="X24" s="226" t="s">
        <v>146</v>
      </c>
      <c r="Y24" s="215"/>
      <c r="Z24" s="215"/>
      <c r="AA24" s="215"/>
      <c r="AB24" s="215"/>
      <c r="AC24" s="215"/>
      <c r="AD24" s="215"/>
      <c r="AE24" s="215"/>
      <c r="AF24" s="215"/>
      <c r="AG24" s="215" t="s">
        <v>147</v>
      </c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</row>
    <row r="25" spans="1:60" ht="20.399999999999999" outlineLevel="1" x14ac:dyDescent="0.25">
      <c r="A25" s="245">
        <v>10</v>
      </c>
      <c r="B25" s="246" t="s">
        <v>160</v>
      </c>
      <c r="C25" s="257" t="s">
        <v>161</v>
      </c>
      <c r="D25" s="247" t="s">
        <v>130</v>
      </c>
      <c r="E25" s="248">
        <v>57.220750000000002</v>
      </c>
      <c r="F25" s="249"/>
      <c r="G25" s="250">
        <f>ROUND(E25*F25,2)</f>
        <v>0</v>
      </c>
      <c r="H25" s="249"/>
      <c r="I25" s="250">
        <f>ROUND(E25*H25,2)</f>
        <v>0</v>
      </c>
      <c r="J25" s="249"/>
      <c r="K25" s="250">
        <f>ROUND(E25*J25,2)</f>
        <v>0</v>
      </c>
      <c r="L25" s="250">
        <v>21</v>
      </c>
      <c r="M25" s="250">
        <f>G25*(1+L25/100)</f>
        <v>0</v>
      </c>
      <c r="N25" s="248">
        <v>0</v>
      </c>
      <c r="O25" s="248">
        <f>ROUND(E25*N25,2)</f>
        <v>0</v>
      </c>
      <c r="P25" s="248">
        <v>0</v>
      </c>
      <c r="Q25" s="248">
        <f>ROUND(E25*P25,2)</f>
        <v>0</v>
      </c>
      <c r="R25" s="250" t="s">
        <v>157</v>
      </c>
      <c r="S25" s="250" t="s">
        <v>132</v>
      </c>
      <c r="T25" s="251" t="s">
        <v>133</v>
      </c>
      <c r="U25" s="226">
        <v>0</v>
      </c>
      <c r="V25" s="226">
        <f>ROUND(E25*U25,2)</f>
        <v>0</v>
      </c>
      <c r="W25" s="226"/>
      <c r="X25" s="226" t="s">
        <v>146</v>
      </c>
      <c r="Y25" s="215"/>
      <c r="Z25" s="215"/>
      <c r="AA25" s="215"/>
      <c r="AB25" s="215"/>
      <c r="AC25" s="215"/>
      <c r="AD25" s="215"/>
      <c r="AE25" s="215"/>
      <c r="AF25" s="215"/>
      <c r="AG25" s="215" t="s">
        <v>147</v>
      </c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</row>
    <row r="26" spans="1:60" x14ac:dyDescent="0.25">
      <c r="A26" s="231" t="s">
        <v>119</v>
      </c>
      <c r="B26" s="232" t="s">
        <v>74</v>
      </c>
      <c r="C26" s="256" t="s">
        <v>75</v>
      </c>
      <c r="D26" s="233"/>
      <c r="E26" s="234"/>
      <c r="F26" s="235"/>
      <c r="G26" s="235">
        <f>SUMIF(AG27:AG35,"&lt;&gt;NOR",G27:G35)</f>
        <v>0</v>
      </c>
      <c r="H26" s="235"/>
      <c r="I26" s="235">
        <f>SUM(I27:I35)</f>
        <v>0</v>
      </c>
      <c r="J26" s="235"/>
      <c r="K26" s="235">
        <f>SUM(K27:K35)</f>
        <v>0</v>
      </c>
      <c r="L26" s="235"/>
      <c r="M26" s="235">
        <f>SUM(M27:M35)</f>
        <v>0</v>
      </c>
      <c r="N26" s="234"/>
      <c r="O26" s="234">
        <f>SUM(O27:O35)</f>
        <v>0</v>
      </c>
      <c r="P26" s="234"/>
      <c r="Q26" s="234">
        <f>SUM(Q27:Q35)</f>
        <v>57.22</v>
      </c>
      <c r="R26" s="235"/>
      <c r="S26" s="235"/>
      <c r="T26" s="236"/>
      <c r="U26" s="230"/>
      <c r="V26" s="230">
        <f>SUM(V27:V35)</f>
        <v>168.78</v>
      </c>
      <c r="W26" s="230"/>
      <c r="X26" s="230"/>
      <c r="AG26" t="s">
        <v>120</v>
      </c>
    </row>
    <row r="27" spans="1:60" ht="20.399999999999999" outlineLevel="1" x14ac:dyDescent="0.25">
      <c r="A27" s="238">
        <v>11</v>
      </c>
      <c r="B27" s="239" t="s">
        <v>162</v>
      </c>
      <c r="C27" s="258" t="s">
        <v>163</v>
      </c>
      <c r="D27" s="240" t="s">
        <v>164</v>
      </c>
      <c r="E27" s="241">
        <v>25.184999999999999</v>
      </c>
      <c r="F27" s="242"/>
      <c r="G27" s="243">
        <f>ROUND(E27*F27,2)</f>
        <v>0</v>
      </c>
      <c r="H27" s="242"/>
      <c r="I27" s="243">
        <f>ROUND(E27*H27,2)</f>
        <v>0</v>
      </c>
      <c r="J27" s="242"/>
      <c r="K27" s="243">
        <f>ROUND(E27*J27,2)</f>
        <v>0</v>
      </c>
      <c r="L27" s="243">
        <v>21</v>
      </c>
      <c r="M27" s="243">
        <f>G27*(1+L27/100)</f>
        <v>0</v>
      </c>
      <c r="N27" s="241">
        <v>0</v>
      </c>
      <c r="O27" s="241">
        <f>ROUND(E27*N27,2)</f>
        <v>0</v>
      </c>
      <c r="P27" s="241">
        <v>2.2000000000000002</v>
      </c>
      <c r="Q27" s="241">
        <f>ROUND(E27*P27,2)</f>
        <v>55.41</v>
      </c>
      <c r="R27" s="243" t="s">
        <v>157</v>
      </c>
      <c r="S27" s="243" t="s">
        <v>132</v>
      </c>
      <c r="T27" s="244" t="s">
        <v>133</v>
      </c>
      <c r="U27" s="226">
        <v>5.867</v>
      </c>
      <c r="V27" s="226">
        <f>ROUND(E27*U27,2)</f>
        <v>147.76</v>
      </c>
      <c r="W27" s="226"/>
      <c r="X27" s="226" t="s">
        <v>126</v>
      </c>
      <c r="Y27" s="215"/>
      <c r="Z27" s="215"/>
      <c r="AA27" s="215"/>
      <c r="AB27" s="215"/>
      <c r="AC27" s="215"/>
      <c r="AD27" s="215"/>
      <c r="AE27" s="215"/>
      <c r="AF27" s="215"/>
      <c r="AG27" s="215" t="s">
        <v>127</v>
      </c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</row>
    <row r="28" spans="1:60" outlineLevel="1" x14ac:dyDescent="0.25">
      <c r="A28" s="222"/>
      <c r="B28" s="223"/>
      <c r="C28" s="260" t="s">
        <v>165</v>
      </c>
      <c r="D28" s="228"/>
      <c r="E28" s="229">
        <v>25.184999999999999</v>
      </c>
      <c r="F28" s="226"/>
      <c r="G28" s="226"/>
      <c r="H28" s="226"/>
      <c r="I28" s="226"/>
      <c r="J28" s="226"/>
      <c r="K28" s="226"/>
      <c r="L28" s="226"/>
      <c r="M28" s="226"/>
      <c r="N28" s="225"/>
      <c r="O28" s="225"/>
      <c r="P28" s="225"/>
      <c r="Q28" s="225"/>
      <c r="R28" s="226"/>
      <c r="S28" s="226"/>
      <c r="T28" s="226"/>
      <c r="U28" s="226"/>
      <c r="V28" s="226"/>
      <c r="W28" s="226"/>
      <c r="X28" s="226"/>
      <c r="Y28" s="215"/>
      <c r="Z28" s="215"/>
      <c r="AA28" s="215"/>
      <c r="AB28" s="215"/>
      <c r="AC28" s="215"/>
      <c r="AD28" s="215"/>
      <c r="AE28" s="215"/>
      <c r="AF28" s="215"/>
      <c r="AG28" s="215" t="s">
        <v>166</v>
      </c>
      <c r="AH28" s="215">
        <v>0</v>
      </c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</row>
    <row r="29" spans="1:60" outlineLevel="1" x14ac:dyDescent="0.25">
      <c r="A29" s="238">
        <v>12</v>
      </c>
      <c r="B29" s="239" t="s">
        <v>167</v>
      </c>
      <c r="C29" s="258" t="s">
        <v>168</v>
      </c>
      <c r="D29" s="240" t="s">
        <v>142</v>
      </c>
      <c r="E29" s="241">
        <v>83.95</v>
      </c>
      <c r="F29" s="242"/>
      <c r="G29" s="243">
        <f>ROUND(E29*F29,2)</f>
        <v>0</v>
      </c>
      <c r="H29" s="242"/>
      <c r="I29" s="243">
        <f>ROUND(E29*H29,2)</f>
        <v>0</v>
      </c>
      <c r="J29" s="242"/>
      <c r="K29" s="243">
        <f>ROUND(E29*J29,2)</f>
        <v>0</v>
      </c>
      <c r="L29" s="243">
        <v>21</v>
      </c>
      <c r="M29" s="243">
        <f>G29*(1+L29/100)</f>
        <v>0</v>
      </c>
      <c r="N29" s="241">
        <v>0</v>
      </c>
      <c r="O29" s="241">
        <f>ROUND(E29*N29,2)</f>
        <v>0</v>
      </c>
      <c r="P29" s="241">
        <v>0.02</v>
      </c>
      <c r="Q29" s="241">
        <f>ROUND(E29*P29,2)</f>
        <v>1.68</v>
      </c>
      <c r="R29" s="243" t="s">
        <v>157</v>
      </c>
      <c r="S29" s="243" t="s">
        <v>132</v>
      </c>
      <c r="T29" s="244" t="s">
        <v>133</v>
      </c>
      <c r="U29" s="226">
        <v>0.23</v>
      </c>
      <c r="V29" s="226">
        <f>ROUND(E29*U29,2)</f>
        <v>19.309999999999999</v>
      </c>
      <c r="W29" s="226"/>
      <c r="X29" s="226" t="s">
        <v>126</v>
      </c>
      <c r="Y29" s="215"/>
      <c r="Z29" s="215"/>
      <c r="AA29" s="215"/>
      <c r="AB29" s="215"/>
      <c r="AC29" s="215"/>
      <c r="AD29" s="215"/>
      <c r="AE29" s="215"/>
      <c r="AF29" s="215"/>
      <c r="AG29" s="215" t="s">
        <v>127</v>
      </c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</row>
    <row r="30" spans="1:60" outlineLevel="1" x14ac:dyDescent="0.25">
      <c r="A30" s="222"/>
      <c r="B30" s="223"/>
      <c r="C30" s="259" t="s">
        <v>169</v>
      </c>
      <c r="D30" s="253"/>
      <c r="E30" s="253"/>
      <c r="F30" s="253"/>
      <c r="G30" s="253"/>
      <c r="H30" s="226"/>
      <c r="I30" s="226"/>
      <c r="J30" s="226"/>
      <c r="K30" s="226"/>
      <c r="L30" s="226"/>
      <c r="M30" s="226"/>
      <c r="N30" s="225"/>
      <c r="O30" s="225"/>
      <c r="P30" s="225"/>
      <c r="Q30" s="225"/>
      <c r="R30" s="226"/>
      <c r="S30" s="226"/>
      <c r="T30" s="226"/>
      <c r="U30" s="226"/>
      <c r="V30" s="226"/>
      <c r="W30" s="226"/>
      <c r="X30" s="226"/>
      <c r="Y30" s="215"/>
      <c r="Z30" s="215"/>
      <c r="AA30" s="215"/>
      <c r="AB30" s="215"/>
      <c r="AC30" s="215"/>
      <c r="AD30" s="215"/>
      <c r="AE30" s="215"/>
      <c r="AF30" s="215"/>
      <c r="AG30" s="215" t="s">
        <v>137</v>
      </c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</row>
    <row r="31" spans="1:60" outlineLevel="1" x14ac:dyDescent="0.25">
      <c r="A31" s="238">
        <v>13</v>
      </c>
      <c r="B31" s="239" t="s">
        <v>170</v>
      </c>
      <c r="C31" s="258" t="s">
        <v>171</v>
      </c>
      <c r="D31" s="240" t="s">
        <v>172</v>
      </c>
      <c r="E31" s="241">
        <v>1</v>
      </c>
      <c r="F31" s="242"/>
      <c r="G31" s="243">
        <f>ROUND(E31*F31,2)</f>
        <v>0</v>
      </c>
      <c r="H31" s="242"/>
      <c r="I31" s="243">
        <f>ROUND(E31*H31,2)</f>
        <v>0</v>
      </c>
      <c r="J31" s="242"/>
      <c r="K31" s="243">
        <f>ROUND(E31*J31,2)</f>
        <v>0</v>
      </c>
      <c r="L31" s="243">
        <v>21</v>
      </c>
      <c r="M31" s="243">
        <f>G31*(1+L31/100)</f>
        <v>0</v>
      </c>
      <c r="N31" s="241">
        <v>0</v>
      </c>
      <c r="O31" s="241">
        <f>ROUND(E31*N31,2)</f>
        <v>0</v>
      </c>
      <c r="P31" s="241">
        <v>0</v>
      </c>
      <c r="Q31" s="241">
        <f>ROUND(E31*P31,2)</f>
        <v>0</v>
      </c>
      <c r="R31" s="243" t="s">
        <v>157</v>
      </c>
      <c r="S31" s="243" t="s">
        <v>132</v>
      </c>
      <c r="T31" s="244" t="s">
        <v>133</v>
      </c>
      <c r="U31" s="226">
        <v>0.05</v>
      </c>
      <c r="V31" s="226">
        <f>ROUND(E31*U31,2)</f>
        <v>0.05</v>
      </c>
      <c r="W31" s="226"/>
      <c r="X31" s="226" t="s">
        <v>126</v>
      </c>
      <c r="Y31" s="215"/>
      <c r="Z31" s="215"/>
      <c r="AA31" s="215"/>
      <c r="AB31" s="215"/>
      <c r="AC31" s="215"/>
      <c r="AD31" s="215"/>
      <c r="AE31" s="215"/>
      <c r="AF31" s="215"/>
      <c r="AG31" s="215" t="s">
        <v>127</v>
      </c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</row>
    <row r="32" spans="1:60" outlineLevel="1" x14ac:dyDescent="0.25">
      <c r="A32" s="222"/>
      <c r="B32" s="223"/>
      <c r="C32" s="259" t="s">
        <v>173</v>
      </c>
      <c r="D32" s="253"/>
      <c r="E32" s="253"/>
      <c r="F32" s="253"/>
      <c r="G32" s="253"/>
      <c r="H32" s="226"/>
      <c r="I32" s="226"/>
      <c r="J32" s="226"/>
      <c r="K32" s="226"/>
      <c r="L32" s="226"/>
      <c r="M32" s="226"/>
      <c r="N32" s="225"/>
      <c r="O32" s="225"/>
      <c r="P32" s="225"/>
      <c r="Q32" s="225"/>
      <c r="R32" s="226"/>
      <c r="S32" s="226"/>
      <c r="T32" s="226"/>
      <c r="U32" s="226"/>
      <c r="V32" s="226"/>
      <c r="W32" s="226"/>
      <c r="X32" s="226"/>
      <c r="Y32" s="215"/>
      <c r="Z32" s="215"/>
      <c r="AA32" s="215"/>
      <c r="AB32" s="215"/>
      <c r="AC32" s="215"/>
      <c r="AD32" s="215"/>
      <c r="AE32" s="215"/>
      <c r="AF32" s="215"/>
      <c r="AG32" s="215" t="s">
        <v>137</v>
      </c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</row>
    <row r="33" spans="1:60" outlineLevel="1" x14ac:dyDescent="0.25">
      <c r="A33" s="245">
        <v>14</v>
      </c>
      <c r="B33" s="246" t="s">
        <v>174</v>
      </c>
      <c r="C33" s="257" t="s">
        <v>175</v>
      </c>
      <c r="D33" s="247" t="s">
        <v>123</v>
      </c>
      <c r="E33" s="248">
        <v>1</v>
      </c>
      <c r="F33" s="249"/>
      <c r="G33" s="250">
        <f>ROUND(E33*F33,2)</f>
        <v>0</v>
      </c>
      <c r="H33" s="249"/>
      <c r="I33" s="250">
        <f>ROUND(E33*H33,2)</f>
        <v>0</v>
      </c>
      <c r="J33" s="249"/>
      <c r="K33" s="250">
        <f>ROUND(E33*J33,2)</f>
        <v>0</v>
      </c>
      <c r="L33" s="250">
        <v>21</v>
      </c>
      <c r="M33" s="250">
        <f>G33*(1+L33/100)</f>
        <v>0</v>
      </c>
      <c r="N33" s="248">
        <v>0</v>
      </c>
      <c r="O33" s="248">
        <f>ROUND(E33*N33,2)</f>
        <v>0</v>
      </c>
      <c r="P33" s="248">
        <v>0</v>
      </c>
      <c r="Q33" s="248">
        <f>ROUND(E33*P33,2)</f>
        <v>0</v>
      </c>
      <c r="R33" s="250"/>
      <c r="S33" s="250" t="s">
        <v>124</v>
      </c>
      <c r="T33" s="251" t="s">
        <v>125</v>
      </c>
      <c r="U33" s="226">
        <v>0</v>
      </c>
      <c r="V33" s="226">
        <f>ROUND(E33*U33,2)</f>
        <v>0</v>
      </c>
      <c r="W33" s="226"/>
      <c r="X33" s="226" t="s">
        <v>126</v>
      </c>
      <c r="Y33" s="215"/>
      <c r="Z33" s="215"/>
      <c r="AA33" s="215"/>
      <c r="AB33" s="215"/>
      <c r="AC33" s="215"/>
      <c r="AD33" s="215"/>
      <c r="AE33" s="215"/>
      <c r="AF33" s="215"/>
      <c r="AG33" s="215" t="s">
        <v>127</v>
      </c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</row>
    <row r="34" spans="1:60" ht="20.399999999999999" outlineLevel="1" x14ac:dyDescent="0.25">
      <c r="A34" s="238">
        <v>15</v>
      </c>
      <c r="B34" s="239" t="s">
        <v>176</v>
      </c>
      <c r="C34" s="258" t="s">
        <v>177</v>
      </c>
      <c r="D34" s="240" t="s">
        <v>142</v>
      </c>
      <c r="E34" s="241">
        <v>1.7729999999999999</v>
      </c>
      <c r="F34" s="242"/>
      <c r="G34" s="243">
        <f>ROUND(E34*F34,2)</f>
        <v>0</v>
      </c>
      <c r="H34" s="242"/>
      <c r="I34" s="243">
        <f>ROUND(E34*H34,2)</f>
        <v>0</v>
      </c>
      <c r="J34" s="242"/>
      <c r="K34" s="243">
        <f>ROUND(E34*J34,2)</f>
        <v>0</v>
      </c>
      <c r="L34" s="243">
        <v>21</v>
      </c>
      <c r="M34" s="243">
        <f>G34*(1+L34/100)</f>
        <v>0</v>
      </c>
      <c r="N34" s="241">
        <v>1.17E-3</v>
      </c>
      <c r="O34" s="241">
        <f>ROUND(E34*N34,2)</f>
        <v>0</v>
      </c>
      <c r="P34" s="241">
        <v>7.5999999999999998E-2</v>
      </c>
      <c r="Q34" s="241">
        <f>ROUND(E34*P34,2)</f>
        <v>0.13</v>
      </c>
      <c r="R34" s="243" t="s">
        <v>157</v>
      </c>
      <c r="S34" s="243" t="s">
        <v>132</v>
      </c>
      <c r="T34" s="244" t="s">
        <v>133</v>
      </c>
      <c r="U34" s="226">
        <v>0.93899999999999995</v>
      </c>
      <c r="V34" s="226">
        <f>ROUND(E34*U34,2)</f>
        <v>1.66</v>
      </c>
      <c r="W34" s="226"/>
      <c r="X34" s="226" t="s">
        <v>126</v>
      </c>
      <c r="Y34" s="215"/>
      <c r="Z34" s="215"/>
      <c r="AA34" s="215"/>
      <c r="AB34" s="215"/>
      <c r="AC34" s="215"/>
      <c r="AD34" s="215"/>
      <c r="AE34" s="215"/>
      <c r="AF34" s="215"/>
      <c r="AG34" s="215" t="s">
        <v>127</v>
      </c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</row>
    <row r="35" spans="1:60" outlineLevel="1" x14ac:dyDescent="0.25">
      <c r="A35" s="222"/>
      <c r="B35" s="223"/>
      <c r="C35" s="260" t="s">
        <v>178</v>
      </c>
      <c r="D35" s="228"/>
      <c r="E35" s="229">
        <v>1.7729999999999999</v>
      </c>
      <c r="F35" s="226"/>
      <c r="G35" s="226"/>
      <c r="H35" s="226"/>
      <c r="I35" s="226"/>
      <c r="J35" s="226"/>
      <c r="K35" s="226"/>
      <c r="L35" s="226"/>
      <c r="M35" s="226"/>
      <c r="N35" s="225"/>
      <c r="O35" s="225"/>
      <c r="P35" s="225"/>
      <c r="Q35" s="225"/>
      <c r="R35" s="226"/>
      <c r="S35" s="226"/>
      <c r="T35" s="226"/>
      <c r="U35" s="226"/>
      <c r="V35" s="226"/>
      <c r="W35" s="226"/>
      <c r="X35" s="226"/>
      <c r="Y35" s="215"/>
      <c r="Z35" s="215"/>
      <c r="AA35" s="215"/>
      <c r="AB35" s="215"/>
      <c r="AC35" s="215"/>
      <c r="AD35" s="215"/>
      <c r="AE35" s="215"/>
      <c r="AF35" s="215"/>
      <c r="AG35" s="215" t="s">
        <v>166</v>
      </c>
      <c r="AH35" s="215">
        <v>0</v>
      </c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</row>
    <row r="36" spans="1:60" x14ac:dyDescent="0.25">
      <c r="A36" s="231" t="s">
        <v>119</v>
      </c>
      <c r="B36" s="232" t="s">
        <v>84</v>
      </c>
      <c r="C36" s="256" t="s">
        <v>85</v>
      </c>
      <c r="D36" s="233"/>
      <c r="E36" s="234"/>
      <c r="F36" s="235"/>
      <c r="G36" s="235">
        <f>SUMIF(AG37:AG44,"&lt;&gt;NOR",G37:G44)</f>
        <v>0</v>
      </c>
      <c r="H36" s="235"/>
      <c r="I36" s="235">
        <f>SUM(I37:I44)</f>
        <v>0</v>
      </c>
      <c r="J36" s="235"/>
      <c r="K36" s="235">
        <f>SUM(K37:K44)</f>
        <v>0</v>
      </c>
      <c r="L36" s="235"/>
      <c r="M36" s="235">
        <f>SUM(M37:M44)</f>
        <v>0</v>
      </c>
      <c r="N36" s="234"/>
      <c r="O36" s="234">
        <f>SUM(O37:O44)</f>
        <v>0.02</v>
      </c>
      <c r="P36" s="234"/>
      <c r="Q36" s="234">
        <f>SUM(Q37:Q44)</f>
        <v>0</v>
      </c>
      <c r="R36" s="235"/>
      <c r="S36" s="235"/>
      <c r="T36" s="236"/>
      <c r="U36" s="230"/>
      <c r="V36" s="230">
        <f>SUM(V37:V44)</f>
        <v>179.32</v>
      </c>
      <c r="W36" s="230"/>
      <c r="X36" s="230"/>
      <c r="AG36" t="s">
        <v>120</v>
      </c>
    </row>
    <row r="37" spans="1:60" ht="20.399999999999999" outlineLevel="1" x14ac:dyDescent="0.25">
      <c r="A37" s="245">
        <v>16</v>
      </c>
      <c r="B37" s="246" t="s">
        <v>179</v>
      </c>
      <c r="C37" s="257" t="s">
        <v>180</v>
      </c>
      <c r="D37" s="247" t="s">
        <v>142</v>
      </c>
      <c r="E37" s="248">
        <v>83.95</v>
      </c>
      <c r="F37" s="249"/>
      <c r="G37" s="250">
        <f>ROUND(E37*F37,2)</f>
        <v>0</v>
      </c>
      <c r="H37" s="249"/>
      <c r="I37" s="250">
        <f>ROUND(E37*H37,2)</f>
        <v>0</v>
      </c>
      <c r="J37" s="249"/>
      <c r="K37" s="250">
        <f>ROUND(E37*J37,2)</f>
        <v>0</v>
      </c>
      <c r="L37" s="250">
        <v>21</v>
      </c>
      <c r="M37" s="250">
        <f>G37*(1+L37/100)</f>
        <v>0</v>
      </c>
      <c r="N37" s="248">
        <v>0</v>
      </c>
      <c r="O37" s="248">
        <f>ROUND(E37*N37,2)</f>
        <v>0</v>
      </c>
      <c r="P37" s="248">
        <v>0</v>
      </c>
      <c r="Q37" s="248">
        <f>ROUND(E37*P37,2)</f>
        <v>0</v>
      </c>
      <c r="R37" s="250" t="s">
        <v>181</v>
      </c>
      <c r="S37" s="250" t="s">
        <v>132</v>
      </c>
      <c r="T37" s="251" t="s">
        <v>133</v>
      </c>
      <c r="U37" s="226">
        <v>1.6E-2</v>
      </c>
      <c r="V37" s="226">
        <f>ROUND(E37*U37,2)</f>
        <v>1.34</v>
      </c>
      <c r="W37" s="226"/>
      <c r="X37" s="226" t="s">
        <v>126</v>
      </c>
      <c r="Y37" s="215"/>
      <c r="Z37" s="215"/>
      <c r="AA37" s="215"/>
      <c r="AB37" s="215"/>
      <c r="AC37" s="215"/>
      <c r="AD37" s="215"/>
      <c r="AE37" s="215"/>
      <c r="AF37" s="215"/>
      <c r="AG37" s="215" t="s">
        <v>127</v>
      </c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</row>
    <row r="38" spans="1:60" outlineLevel="1" x14ac:dyDescent="0.25">
      <c r="A38" s="238">
        <v>17</v>
      </c>
      <c r="B38" s="239" t="s">
        <v>182</v>
      </c>
      <c r="C38" s="258" t="s">
        <v>183</v>
      </c>
      <c r="D38" s="240" t="s">
        <v>142</v>
      </c>
      <c r="E38" s="241">
        <v>83.95</v>
      </c>
      <c r="F38" s="242"/>
      <c r="G38" s="243">
        <f>ROUND(E38*F38,2)</f>
        <v>0</v>
      </c>
      <c r="H38" s="242"/>
      <c r="I38" s="243">
        <f>ROUND(E38*H38,2)</f>
        <v>0</v>
      </c>
      <c r="J38" s="242"/>
      <c r="K38" s="243">
        <f>ROUND(E38*J38,2)</f>
        <v>0</v>
      </c>
      <c r="L38" s="243">
        <v>21</v>
      </c>
      <c r="M38" s="243">
        <f>G38*(1+L38/100)</f>
        <v>0</v>
      </c>
      <c r="N38" s="241">
        <v>0</v>
      </c>
      <c r="O38" s="241">
        <f>ROUND(E38*N38,2)</f>
        <v>0</v>
      </c>
      <c r="P38" s="241">
        <v>0</v>
      </c>
      <c r="Q38" s="241">
        <f>ROUND(E38*P38,2)</f>
        <v>0</v>
      </c>
      <c r="R38" s="243" t="s">
        <v>181</v>
      </c>
      <c r="S38" s="243" t="s">
        <v>132</v>
      </c>
      <c r="T38" s="244" t="s">
        <v>133</v>
      </c>
      <c r="U38" s="226">
        <v>2.0699999999999998</v>
      </c>
      <c r="V38" s="226">
        <f>ROUND(E38*U38,2)</f>
        <v>173.78</v>
      </c>
      <c r="W38" s="226"/>
      <c r="X38" s="226" t="s">
        <v>126</v>
      </c>
      <c r="Y38" s="215"/>
      <c r="Z38" s="215"/>
      <c r="AA38" s="215"/>
      <c r="AB38" s="215"/>
      <c r="AC38" s="215"/>
      <c r="AD38" s="215"/>
      <c r="AE38" s="215"/>
      <c r="AF38" s="215"/>
      <c r="AG38" s="215" t="s">
        <v>127</v>
      </c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</row>
    <row r="39" spans="1:60" outlineLevel="1" x14ac:dyDescent="0.25">
      <c r="A39" s="222"/>
      <c r="B39" s="223"/>
      <c r="C39" s="259" t="s">
        <v>184</v>
      </c>
      <c r="D39" s="253"/>
      <c r="E39" s="253"/>
      <c r="F39" s="253"/>
      <c r="G39" s="253"/>
      <c r="H39" s="226"/>
      <c r="I39" s="226"/>
      <c r="J39" s="226"/>
      <c r="K39" s="226"/>
      <c r="L39" s="226"/>
      <c r="M39" s="226"/>
      <c r="N39" s="225"/>
      <c r="O39" s="225"/>
      <c r="P39" s="225"/>
      <c r="Q39" s="225"/>
      <c r="R39" s="226"/>
      <c r="S39" s="226"/>
      <c r="T39" s="226"/>
      <c r="U39" s="226"/>
      <c r="V39" s="226"/>
      <c r="W39" s="226"/>
      <c r="X39" s="226"/>
      <c r="Y39" s="215"/>
      <c r="Z39" s="215"/>
      <c r="AA39" s="215"/>
      <c r="AB39" s="215"/>
      <c r="AC39" s="215"/>
      <c r="AD39" s="215"/>
      <c r="AE39" s="215"/>
      <c r="AF39" s="215"/>
      <c r="AG39" s="215" t="s">
        <v>137</v>
      </c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</row>
    <row r="40" spans="1:60" outlineLevel="1" x14ac:dyDescent="0.25">
      <c r="A40" s="238">
        <v>18</v>
      </c>
      <c r="B40" s="239" t="s">
        <v>185</v>
      </c>
      <c r="C40" s="258" t="s">
        <v>186</v>
      </c>
      <c r="D40" s="240" t="s">
        <v>142</v>
      </c>
      <c r="E40" s="241">
        <v>109.13500000000001</v>
      </c>
      <c r="F40" s="242"/>
      <c r="G40" s="243">
        <f>ROUND(E40*F40,2)</f>
        <v>0</v>
      </c>
      <c r="H40" s="242"/>
      <c r="I40" s="243">
        <f>ROUND(E40*H40,2)</f>
        <v>0</v>
      </c>
      <c r="J40" s="242"/>
      <c r="K40" s="243">
        <f>ROUND(E40*J40,2)</f>
        <v>0</v>
      </c>
      <c r="L40" s="243">
        <v>21</v>
      </c>
      <c r="M40" s="243">
        <f>G40*(1+L40/100)</f>
        <v>0</v>
      </c>
      <c r="N40" s="241">
        <v>0</v>
      </c>
      <c r="O40" s="241">
        <f>ROUND(E40*N40,2)</f>
        <v>0</v>
      </c>
      <c r="P40" s="241">
        <v>0</v>
      </c>
      <c r="Q40" s="241">
        <f>ROUND(E40*P40,2)</f>
        <v>0</v>
      </c>
      <c r="R40" s="243"/>
      <c r="S40" s="243" t="s">
        <v>124</v>
      </c>
      <c r="T40" s="244" t="s">
        <v>125</v>
      </c>
      <c r="U40" s="226">
        <v>0</v>
      </c>
      <c r="V40" s="226">
        <f>ROUND(E40*U40,2)</f>
        <v>0</v>
      </c>
      <c r="W40" s="226"/>
      <c r="X40" s="226" t="s">
        <v>126</v>
      </c>
      <c r="Y40" s="215"/>
      <c r="Z40" s="215"/>
      <c r="AA40" s="215"/>
      <c r="AB40" s="215"/>
      <c r="AC40" s="215"/>
      <c r="AD40" s="215"/>
      <c r="AE40" s="215"/>
      <c r="AF40" s="215"/>
      <c r="AG40" s="215" t="s">
        <v>127</v>
      </c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</row>
    <row r="41" spans="1:60" outlineLevel="1" x14ac:dyDescent="0.25">
      <c r="A41" s="222"/>
      <c r="B41" s="223"/>
      <c r="C41" s="260" t="s">
        <v>187</v>
      </c>
      <c r="D41" s="228"/>
      <c r="E41" s="229">
        <v>109.13500000000001</v>
      </c>
      <c r="F41" s="226"/>
      <c r="G41" s="226"/>
      <c r="H41" s="226"/>
      <c r="I41" s="226"/>
      <c r="J41" s="226"/>
      <c r="K41" s="226"/>
      <c r="L41" s="226"/>
      <c r="M41" s="226"/>
      <c r="N41" s="225"/>
      <c r="O41" s="225"/>
      <c r="P41" s="225"/>
      <c r="Q41" s="225"/>
      <c r="R41" s="226"/>
      <c r="S41" s="226"/>
      <c r="T41" s="226"/>
      <c r="U41" s="226"/>
      <c r="V41" s="226"/>
      <c r="W41" s="226"/>
      <c r="X41" s="226"/>
      <c r="Y41" s="215"/>
      <c r="Z41" s="215"/>
      <c r="AA41" s="215"/>
      <c r="AB41" s="215"/>
      <c r="AC41" s="215"/>
      <c r="AD41" s="215"/>
      <c r="AE41" s="215"/>
      <c r="AF41" s="215"/>
      <c r="AG41" s="215" t="s">
        <v>166</v>
      </c>
      <c r="AH41" s="215">
        <v>0</v>
      </c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</row>
    <row r="42" spans="1:60" outlineLevel="1" x14ac:dyDescent="0.25">
      <c r="A42" s="222">
        <v>19</v>
      </c>
      <c r="B42" s="223" t="s">
        <v>188</v>
      </c>
      <c r="C42" s="261" t="s">
        <v>189</v>
      </c>
      <c r="D42" s="224" t="s">
        <v>0</v>
      </c>
      <c r="E42" s="254"/>
      <c r="F42" s="227"/>
      <c r="G42" s="226">
        <f>ROUND(E42*F42,2)</f>
        <v>0</v>
      </c>
      <c r="H42" s="227"/>
      <c r="I42" s="226">
        <f>ROUND(E42*H42,2)</f>
        <v>0</v>
      </c>
      <c r="J42" s="227"/>
      <c r="K42" s="226">
        <f>ROUND(E42*J42,2)</f>
        <v>0</v>
      </c>
      <c r="L42" s="226">
        <v>21</v>
      </c>
      <c r="M42" s="226">
        <f>G42*(1+L42/100)</f>
        <v>0</v>
      </c>
      <c r="N42" s="225">
        <v>0</v>
      </c>
      <c r="O42" s="225">
        <f>ROUND(E42*N42,2)</f>
        <v>0</v>
      </c>
      <c r="P42" s="225">
        <v>0</v>
      </c>
      <c r="Q42" s="225">
        <f>ROUND(E42*P42,2)</f>
        <v>0</v>
      </c>
      <c r="R42" s="226" t="s">
        <v>181</v>
      </c>
      <c r="S42" s="226" t="s">
        <v>132</v>
      </c>
      <c r="T42" s="226" t="s">
        <v>133</v>
      </c>
      <c r="U42" s="226">
        <v>0</v>
      </c>
      <c r="V42" s="226">
        <f>ROUND(E42*U42,2)</f>
        <v>0</v>
      </c>
      <c r="W42" s="226"/>
      <c r="X42" s="226" t="s">
        <v>134</v>
      </c>
      <c r="Y42" s="215"/>
      <c r="Z42" s="215"/>
      <c r="AA42" s="215"/>
      <c r="AB42" s="215"/>
      <c r="AC42" s="215"/>
      <c r="AD42" s="215"/>
      <c r="AE42" s="215"/>
      <c r="AF42" s="215"/>
      <c r="AG42" s="215" t="s">
        <v>135</v>
      </c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</row>
    <row r="43" spans="1:60" outlineLevel="1" x14ac:dyDescent="0.25">
      <c r="A43" s="222"/>
      <c r="B43" s="223"/>
      <c r="C43" s="262" t="s">
        <v>190</v>
      </c>
      <c r="D43" s="255"/>
      <c r="E43" s="255"/>
      <c r="F43" s="255"/>
      <c r="G43" s="255"/>
      <c r="H43" s="226"/>
      <c r="I43" s="226"/>
      <c r="J43" s="226"/>
      <c r="K43" s="226"/>
      <c r="L43" s="226"/>
      <c r="M43" s="226"/>
      <c r="N43" s="225"/>
      <c r="O43" s="225"/>
      <c r="P43" s="225"/>
      <c r="Q43" s="225"/>
      <c r="R43" s="226"/>
      <c r="S43" s="226"/>
      <c r="T43" s="226"/>
      <c r="U43" s="226"/>
      <c r="V43" s="226"/>
      <c r="W43" s="226"/>
      <c r="X43" s="226"/>
      <c r="Y43" s="215"/>
      <c r="Z43" s="215"/>
      <c r="AA43" s="215"/>
      <c r="AB43" s="215"/>
      <c r="AC43" s="215"/>
      <c r="AD43" s="215"/>
      <c r="AE43" s="215"/>
      <c r="AF43" s="215"/>
      <c r="AG43" s="215" t="s">
        <v>137</v>
      </c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</row>
    <row r="44" spans="1:60" outlineLevel="1" x14ac:dyDescent="0.25">
      <c r="A44" s="245">
        <v>20</v>
      </c>
      <c r="B44" s="246" t="s">
        <v>191</v>
      </c>
      <c r="C44" s="257" t="s">
        <v>192</v>
      </c>
      <c r="D44" s="247" t="s">
        <v>142</v>
      </c>
      <c r="E44" s="248">
        <v>83.95</v>
      </c>
      <c r="F44" s="249"/>
      <c r="G44" s="250">
        <f>ROUND(E44*F44,2)</f>
        <v>0</v>
      </c>
      <c r="H44" s="249"/>
      <c r="I44" s="250">
        <f>ROUND(E44*H44,2)</f>
        <v>0</v>
      </c>
      <c r="J44" s="249"/>
      <c r="K44" s="250">
        <f>ROUND(E44*J44,2)</f>
        <v>0</v>
      </c>
      <c r="L44" s="250">
        <v>21</v>
      </c>
      <c r="M44" s="250">
        <f>G44*(1+L44/100)</f>
        <v>0</v>
      </c>
      <c r="N44" s="248">
        <v>2.1000000000000001E-4</v>
      </c>
      <c r="O44" s="248">
        <f>ROUND(E44*N44,2)</f>
        <v>0.02</v>
      </c>
      <c r="P44" s="248">
        <v>0</v>
      </c>
      <c r="Q44" s="248">
        <f>ROUND(E44*P44,2)</f>
        <v>0</v>
      </c>
      <c r="R44" s="250" t="s">
        <v>181</v>
      </c>
      <c r="S44" s="250" t="s">
        <v>132</v>
      </c>
      <c r="T44" s="251" t="s">
        <v>133</v>
      </c>
      <c r="U44" s="226">
        <v>0.05</v>
      </c>
      <c r="V44" s="226">
        <f>ROUND(E44*U44,2)</f>
        <v>4.2</v>
      </c>
      <c r="W44" s="226"/>
      <c r="X44" s="226" t="s">
        <v>126</v>
      </c>
      <c r="Y44" s="215"/>
      <c r="Z44" s="215"/>
      <c r="AA44" s="215"/>
      <c r="AB44" s="215"/>
      <c r="AC44" s="215"/>
      <c r="AD44" s="215"/>
      <c r="AE44" s="215"/>
      <c r="AF44" s="215"/>
      <c r="AG44" s="215" t="s">
        <v>127</v>
      </c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</row>
    <row r="45" spans="1:60" x14ac:dyDescent="0.25">
      <c r="A45" s="231" t="s">
        <v>119</v>
      </c>
      <c r="B45" s="232" t="s">
        <v>72</v>
      </c>
      <c r="C45" s="256" t="s">
        <v>73</v>
      </c>
      <c r="D45" s="233"/>
      <c r="E45" s="234"/>
      <c r="F45" s="235"/>
      <c r="G45" s="235">
        <f>SUMIF(AG46:AG48,"&lt;&gt;NOR",G46:G48)</f>
        <v>0</v>
      </c>
      <c r="H45" s="235"/>
      <c r="I45" s="235">
        <f>SUM(I46:I48)</f>
        <v>0</v>
      </c>
      <c r="J45" s="235"/>
      <c r="K45" s="235">
        <f>SUM(K46:K48)</f>
        <v>0</v>
      </c>
      <c r="L45" s="235"/>
      <c r="M45" s="235">
        <f>SUM(M46:M48)</f>
        <v>0</v>
      </c>
      <c r="N45" s="234"/>
      <c r="O45" s="234">
        <f>SUM(O46:O48)</f>
        <v>0.15000000000000002</v>
      </c>
      <c r="P45" s="234"/>
      <c r="Q45" s="234">
        <f>SUM(Q46:Q48)</f>
        <v>0</v>
      </c>
      <c r="R45" s="235"/>
      <c r="S45" s="235"/>
      <c r="T45" s="236"/>
      <c r="U45" s="230"/>
      <c r="V45" s="230">
        <f>SUM(V46:V48)</f>
        <v>10.08</v>
      </c>
      <c r="W45" s="230"/>
      <c r="X45" s="230"/>
      <c r="AG45" t="s">
        <v>120</v>
      </c>
    </row>
    <row r="46" spans="1:60" ht="30.6" outlineLevel="1" x14ac:dyDescent="0.25">
      <c r="A46" s="245">
        <v>21</v>
      </c>
      <c r="B46" s="246" t="s">
        <v>193</v>
      </c>
      <c r="C46" s="257" t="s">
        <v>194</v>
      </c>
      <c r="D46" s="247" t="s">
        <v>195</v>
      </c>
      <c r="E46" s="248">
        <v>3</v>
      </c>
      <c r="F46" s="249"/>
      <c r="G46" s="250">
        <f>ROUND(E46*F46,2)</f>
        <v>0</v>
      </c>
      <c r="H46" s="249"/>
      <c r="I46" s="250">
        <f>ROUND(E46*H46,2)</f>
        <v>0</v>
      </c>
      <c r="J46" s="249"/>
      <c r="K46" s="250">
        <f>ROUND(E46*J46,2)</f>
        <v>0</v>
      </c>
      <c r="L46" s="250">
        <v>21</v>
      </c>
      <c r="M46" s="250">
        <f>G46*(1+L46/100)</f>
        <v>0</v>
      </c>
      <c r="N46" s="248">
        <v>2.3089999999999999E-2</v>
      </c>
      <c r="O46" s="248">
        <f>ROUND(E46*N46,2)</f>
        <v>7.0000000000000007E-2</v>
      </c>
      <c r="P46" s="248">
        <v>0</v>
      </c>
      <c r="Q46" s="248">
        <f>ROUND(E46*P46,2)</f>
        <v>0</v>
      </c>
      <c r="R46" s="250" t="s">
        <v>131</v>
      </c>
      <c r="S46" s="250" t="s">
        <v>132</v>
      </c>
      <c r="T46" s="251" t="s">
        <v>133</v>
      </c>
      <c r="U46" s="226">
        <v>1.7</v>
      </c>
      <c r="V46" s="226">
        <f>ROUND(E46*U46,2)</f>
        <v>5.0999999999999996</v>
      </c>
      <c r="W46" s="226"/>
      <c r="X46" s="226" t="s">
        <v>126</v>
      </c>
      <c r="Y46" s="215"/>
      <c r="Z46" s="215"/>
      <c r="AA46" s="215"/>
      <c r="AB46" s="215"/>
      <c r="AC46" s="215"/>
      <c r="AD46" s="215"/>
      <c r="AE46" s="215"/>
      <c r="AF46" s="215"/>
      <c r="AG46" s="215" t="s">
        <v>127</v>
      </c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</row>
    <row r="47" spans="1:60" ht="20.399999999999999" outlineLevel="1" x14ac:dyDescent="0.25">
      <c r="A47" s="238">
        <v>22</v>
      </c>
      <c r="B47" s="239" t="s">
        <v>196</v>
      </c>
      <c r="C47" s="258" t="s">
        <v>197</v>
      </c>
      <c r="D47" s="240" t="s">
        <v>195</v>
      </c>
      <c r="E47" s="241">
        <v>8.9</v>
      </c>
      <c r="F47" s="242"/>
      <c r="G47" s="243">
        <f>ROUND(E47*F47,2)</f>
        <v>0</v>
      </c>
      <c r="H47" s="242"/>
      <c r="I47" s="243">
        <f>ROUND(E47*H47,2)</f>
        <v>0</v>
      </c>
      <c r="J47" s="242"/>
      <c r="K47" s="243">
        <f>ROUND(E47*J47,2)</f>
        <v>0</v>
      </c>
      <c r="L47" s="243">
        <v>21</v>
      </c>
      <c r="M47" s="243">
        <f>G47*(1+L47/100)</f>
        <v>0</v>
      </c>
      <c r="N47" s="241">
        <v>8.6999999999999994E-3</v>
      </c>
      <c r="O47" s="241">
        <f>ROUND(E47*N47,2)</f>
        <v>0.08</v>
      </c>
      <c r="P47" s="241">
        <v>0</v>
      </c>
      <c r="Q47" s="241">
        <f>ROUND(E47*P47,2)</f>
        <v>0</v>
      </c>
      <c r="R47" s="243" t="s">
        <v>131</v>
      </c>
      <c r="S47" s="243" t="s">
        <v>132</v>
      </c>
      <c r="T47" s="244" t="s">
        <v>133</v>
      </c>
      <c r="U47" s="226">
        <v>0.55900000000000005</v>
      </c>
      <c r="V47" s="226">
        <f>ROUND(E47*U47,2)</f>
        <v>4.9800000000000004</v>
      </c>
      <c r="W47" s="226"/>
      <c r="X47" s="226" t="s">
        <v>126</v>
      </c>
      <c r="Y47" s="215"/>
      <c r="Z47" s="215"/>
      <c r="AA47" s="215"/>
      <c r="AB47" s="215"/>
      <c r="AC47" s="215"/>
      <c r="AD47" s="215"/>
      <c r="AE47" s="215"/>
      <c r="AF47" s="215"/>
      <c r="AG47" s="215" t="s">
        <v>127</v>
      </c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</row>
    <row r="48" spans="1:60" outlineLevel="1" x14ac:dyDescent="0.25">
      <c r="A48" s="222"/>
      <c r="B48" s="223"/>
      <c r="C48" s="260" t="s">
        <v>198</v>
      </c>
      <c r="D48" s="228"/>
      <c r="E48" s="229">
        <v>8.9</v>
      </c>
      <c r="F48" s="226"/>
      <c r="G48" s="226"/>
      <c r="H48" s="226"/>
      <c r="I48" s="226"/>
      <c r="J48" s="226"/>
      <c r="K48" s="226"/>
      <c r="L48" s="226"/>
      <c r="M48" s="226"/>
      <c r="N48" s="225"/>
      <c r="O48" s="225"/>
      <c r="P48" s="225"/>
      <c r="Q48" s="225"/>
      <c r="R48" s="226"/>
      <c r="S48" s="226"/>
      <c r="T48" s="226"/>
      <c r="U48" s="226"/>
      <c r="V48" s="226"/>
      <c r="W48" s="226"/>
      <c r="X48" s="226"/>
      <c r="Y48" s="215"/>
      <c r="Z48" s="215"/>
      <c r="AA48" s="215"/>
      <c r="AB48" s="215"/>
      <c r="AC48" s="215"/>
      <c r="AD48" s="215"/>
      <c r="AE48" s="215"/>
      <c r="AF48" s="215"/>
      <c r="AG48" s="215" t="s">
        <v>166</v>
      </c>
      <c r="AH48" s="215">
        <v>0</v>
      </c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</row>
    <row r="49" spans="1:60" x14ac:dyDescent="0.25">
      <c r="A49" s="231" t="s">
        <v>119</v>
      </c>
      <c r="B49" s="232" t="s">
        <v>66</v>
      </c>
      <c r="C49" s="256" t="s">
        <v>67</v>
      </c>
      <c r="D49" s="233"/>
      <c r="E49" s="234"/>
      <c r="F49" s="235"/>
      <c r="G49" s="235">
        <f>SUMIF(AG50:AG51,"&lt;&gt;NOR",G50:G51)</f>
        <v>0</v>
      </c>
      <c r="H49" s="235"/>
      <c r="I49" s="235">
        <f>SUM(I50:I51)</f>
        <v>0</v>
      </c>
      <c r="J49" s="235"/>
      <c r="K49" s="235">
        <f>SUM(K50:K51)</f>
        <v>0</v>
      </c>
      <c r="L49" s="235"/>
      <c r="M49" s="235">
        <f>SUM(M50:M51)</f>
        <v>0</v>
      </c>
      <c r="N49" s="234"/>
      <c r="O49" s="234">
        <f>SUM(O50:O51)</f>
        <v>2.11</v>
      </c>
      <c r="P49" s="234"/>
      <c r="Q49" s="234">
        <f>SUM(Q50:Q51)</f>
        <v>0</v>
      </c>
      <c r="R49" s="235"/>
      <c r="S49" s="235"/>
      <c r="T49" s="236"/>
      <c r="U49" s="230"/>
      <c r="V49" s="230">
        <f>SUM(V50:V51)</f>
        <v>44.87</v>
      </c>
      <c r="W49" s="230"/>
      <c r="X49" s="230"/>
      <c r="AG49" t="s">
        <v>120</v>
      </c>
    </row>
    <row r="50" spans="1:60" ht="20.399999999999999" outlineLevel="1" x14ac:dyDescent="0.25">
      <c r="A50" s="238">
        <v>23</v>
      </c>
      <c r="B50" s="239" t="s">
        <v>199</v>
      </c>
      <c r="C50" s="258" t="s">
        <v>200</v>
      </c>
      <c r="D50" s="240" t="s">
        <v>142</v>
      </c>
      <c r="E50" s="241">
        <v>134.029</v>
      </c>
      <c r="F50" s="242"/>
      <c r="G50" s="243">
        <f>ROUND(E50*F50,2)</f>
        <v>0</v>
      </c>
      <c r="H50" s="242"/>
      <c r="I50" s="243">
        <f>ROUND(E50*H50,2)</f>
        <v>0</v>
      </c>
      <c r="J50" s="242"/>
      <c r="K50" s="243">
        <f>ROUND(E50*J50,2)</f>
        <v>0</v>
      </c>
      <c r="L50" s="243">
        <v>21</v>
      </c>
      <c r="M50" s="243">
        <f>G50*(1+L50/100)</f>
        <v>0</v>
      </c>
      <c r="N50" s="241">
        <v>1.5740000000000001E-2</v>
      </c>
      <c r="O50" s="241">
        <f>ROUND(E50*N50,2)</f>
        <v>2.11</v>
      </c>
      <c r="P50" s="241">
        <v>0</v>
      </c>
      <c r="Q50" s="241">
        <f>ROUND(E50*P50,2)</f>
        <v>0</v>
      </c>
      <c r="R50" s="243" t="s">
        <v>201</v>
      </c>
      <c r="S50" s="243" t="s">
        <v>132</v>
      </c>
      <c r="T50" s="244" t="s">
        <v>133</v>
      </c>
      <c r="U50" s="226">
        <v>0.33481</v>
      </c>
      <c r="V50" s="226">
        <f>ROUND(E50*U50,2)</f>
        <v>44.87</v>
      </c>
      <c r="W50" s="226"/>
      <c r="X50" s="226" t="s">
        <v>126</v>
      </c>
      <c r="Y50" s="215"/>
      <c r="Z50" s="215"/>
      <c r="AA50" s="215"/>
      <c r="AB50" s="215"/>
      <c r="AC50" s="215"/>
      <c r="AD50" s="215"/>
      <c r="AE50" s="215"/>
      <c r="AF50" s="215"/>
      <c r="AG50" s="215" t="s">
        <v>127</v>
      </c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</row>
    <row r="51" spans="1:60" outlineLevel="1" x14ac:dyDescent="0.25">
      <c r="A51" s="222"/>
      <c r="B51" s="223"/>
      <c r="C51" s="260" t="s">
        <v>202</v>
      </c>
      <c r="D51" s="228"/>
      <c r="E51" s="229">
        <v>134.029</v>
      </c>
      <c r="F51" s="226"/>
      <c r="G51" s="226"/>
      <c r="H51" s="226"/>
      <c r="I51" s="226"/>
      <c r="J51" s="226"/>
      <c r="K51" s="226"/>
      <c r="L51" s="226"/>
      <c r="M51" s="226"/>
      <c r="N51" s="225"/>
      <c r="O51" s="225"/>
      <c r="P51" s="225"/>
      <c r="Q51" s="225"/>
      <c r="R51" s="226"/>
      <c r="S51" s="226"/>
      <c r="T51" s="226"/>
      <c r="U51" s="226"/>
      <c r="V51" s="226"/>
      <c r="W51" s="226"/>
      <c r="X51" s="226"/>
      <c r="Y51" s="215"/>
      <c r="Z51" s="215"/>
      <c r="AA51" s="215"/>
      <c r="AB51" s="215"/>
      <c r="AC51" s="215"/>
      <c r="AD51" s="215"/>
      <c r="AE51" s="215"/>
      <c r="AF51" s="215"/>
      <c r="AG51" s="215" t="s">
        <v>166</v>
      </c>
      <c r="AH51" s="215">
        <v>0</v>
      </c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</row>
    <row r="52" spans="1:60" x14ac:dyDescent="0.25">
      <c r="A52" s="231" t="s">
        <v>119</v>
      </c>
      <c r="B52" s="232" t="s">
        <v>86</v>
      </c>
      <c r="C52" s="256" t="s">
        <v>87</v>
      </c>
      <c r="D52" s="233"/>
      <c r="E52" s="234"/>
      <c r="F52" s="235"/>
      <c r="G52" s="235">
        <f>SUMIF(AG53:AG58,"&lt;&gt;NOR",G53:G58)</f>
        <v>0</v>
      </c>
      <c r="H52" s="235"/>
      <c r="I52" s="235">
        <f>SUM(I53:I58)</f>
        <v>0</v>
      </c>
      <c r="J52" s="235"/>
      <c r="K52" s="235">
        <f>SUM(K53:K58)</f>
        <v>0</v>
      </c>
      <c r="L52" s="235"/>
      <c r="M52" s="235">
        <f>SUM(M53:M58)</f>
        <v>0</v>
      </c>
      <c r="N52" s="234"/>
      <c r="O52" s="234">
        <f>SUM(O53:O58)</f>
        <v>0.08</v>
      </c>
      <c r="P52" s="234"/>
      <c r="Q52" s="234">
        <f>SUM(Q53:Q58)</f>
        <v>0</v>
      </c>
      <c r="R52" s="235"/>
      <c r="S52" s="235"/>
      <c r="T52" s="236"/>
      <c r="U52" s="230"/>
      <c r="V52" s="230">
        <f>SUM(V53:V58)</f>
        <v>28.34</v>
      </c>
      <c r="W52" s="230"/>
      <c r="X52" s="230"/>
      <c r="AG52" t="s">
        <v>120</v>
      </c>
    </row>
    <row r="53" spans="1:60" outlineLevel="1" x14ac:dyDescent="0.25">
      <c r="A53" s="238">
        <v>24</v>
      </c>
      <c r="B53" s="239" t="s">
        <v>203</v>
      </c>
      <c r="C53" s="258" t="s">
        <v>204</v>
      </c>
      <c r="D53" s="240" t="s">
        <v>142</v>
      </c>
      <c r="E53" s="241">
        <v>217.97900000000001</v>
      </c>
      <c r="F53" s="242"/>
      <c r="G53" s="243">
        <f>ROUND(E53*F53,2)</f>
        <v>0</v>
      </c>
      <c r="H53" s="242"/>
      <c r="I53" s="243">
        <f>ROUND(E53*H53,2)</f>
        <v>0</v>
      </c>
      <c r="J53" s="242"/>
      <c r="K53" s="243">
        <f>ROUND(E53*J53,2)</f>
        <v>0</v>
      </c>
      <c r="L53" s="243">
        <v>21</v>
      </c>
      <c r="M53" s="243">
        <f>G53*(1+L53/100)</f>
        <v>0</v>
      </c>
      <c r="N53" s="241">
        <v>6.9999999999999994E-5</v>
      </c>
      <c r="O53" s="241">
        <f>ROUND(E53*N53,2)</f>
        <v>0.02</v>
      </c>
      <c r="P53" s="241">
        <v>0</v>
      </c>
      <c r="Q53" s="241">
        <f>ROUND(E53*P53,2)</f>
        <v>0</v>
      </c>
      <c r="R53" s="243" t="s">
        <v>205</v>
      </c>
      <c r="S53" s="243" t="s">
        <v>132</v>
      </c>
      <c r="T53" s="244" t="s">
        <v>133</v>
      </c>
      <c r="U53" s="226">
        <v>0.03</v>
      </c>
      <c r="V53" s="226">
        <f>ROUND(E53*U53,2)</f>
        <v>6.54</v>
      </c>
      <c r="W53" s="226"/>
      <c r="X53" s="226" t="s">
        <v>126</v>
      </c>
      <c r="Y53" s="215"/>
      <c r="Z53" s="215"/>
      <c r="AA53" s="215"/>
      <c r="AB53" s="215"/>
      <c r="AC53" s="215"/>
      <c r="AD53" s="215"/>
      <c r="AE53" s="215"/>
      <c r="AF53" s="215"/>
      <c r="AG53" s="215" t="s">
        <v>127</v>
      </c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</row>
    <row r="54" spans="1:60" outlineLevel="1" x14ac:dyDescent="0.25">
      <c r="A54" s="222"/>
      <c r="B54" s="223"/>
      <c r="C54" s="260" t="s">
        <v>206</v>
      </c>
      <c r="D54" s="228"/>
      <c r="E54" s="229">
        <v>134.029</v>
      </c>
      <c r="F54" s="226"/>
      <c r="G54" s="226"/>
      <c r="H54" s="226"/>
      <c r="I54" s="226"/>
      <c r="J54" s="226"/>
      <c r="K54" s="226"/>
      <c r="L54" s="226"/>
      <c r="M54" s="226"/>
      <c r="N54" s="225"/>
      <c r="O54" s="225"/>
      <c r="P54" s="225"/>
      <c r="Q54" s="225"/>
      <c r="R54" s="226"/>
      <c r="S54" s="226"/>
      <c r="T54" s="226"/>
      <c r="U54" s="226"/>
      <c r="V54" s="226"/>
      <c r="W54" s="226"/>
      <c r="X54" s="226"/>
      <c r="Y54" s="215"/>
      <c r="Z54" s="215"/>
      <c r="AA54" s="215"/>
      <c r="AB54" s="215"/>
      <c r="AC54" s="215"/>
      <c r="AD54" s="215"/>
      <c r="AE54" s="215"/>
      <c r="AF54" s="215"/>
      <c r="AG54" s="215" t="s">
        <v>166</v>
      </c>
      <c r="AH54" s="215">
        <v>0</v>
      </c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</row>
    <row r="55" spans="1:60" outlineLevel="1" x14ac:dyDescent="0.25">
      <c r="A55" s="222"/>
      <c r="B55" s="223"/>
      <c r="C55" s="260" t="s">
        <v>207</v>
      </c>
      <c r="D55" s="228"/>
      <c r="E55" s="229">
        <v>83.95</v>
      </c>
      <c r="F55" s="226"/>
      <c r="G55" s="226"/>
      <c r="H55" s="226"/>
      <c r="I55" s="226"/>
      <c r="J55" s="226"/>
      <c r="K55" s="226"/>
      <c r="L55" s="226"/>
      <c r="M55" s="226"/>
      <c r="N55" s="225"/>
      <c r="O55" s="225"/>
      <c r="P55" s="225"/>
      <c r="Q55" s="225"/>
      <c r="R55" s="226"/>
      <c r="S55" s="226"/>
      <c r="T55" s="226"/>
      <c r="U55" s="226"/>
      <c r="V55" s="226"/>
      <c r="W55" s="226"/>
      <c r="X55" s="226"/>
      <c r="Y55" s="215"/>
      <c r="Z55" s="215"/>
      <c r="AA55" s="215"/>
      <c r="AB55" s="215"/>
      <c r="AC55" s="215"/>
      <c r="AD55" s="215"/>
      <c r="AE55" s="215"/>
      <c r="AF55" s="215"/>
      <c r="AG55" s="215" t="s">
        <v>166</v>
      </c>
      <c r="AH55" s="215">
        <v>0</v>
      </c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</row>
    <row r="56" spans="1:60" outlineLevel="1" x14ac:dyDescent="0.25">
      <c r="A56" s="238">
        <v>25</v>
      </c>
      <c r="B56" s="239" t="s">
        <v>208</v>
      </c>
      <c r="C56" s="258" t="s">
        <v>209</v>
      </c>
      <c r="D56" s="240" t="s">
        <v>142</v>
      </c>
      <c r="E56" s="241">
        <v>217.97900000000001</v>
      </c>
      <c r="F56" s="242"/>
      <c r="G56" s="243">
        <f>ROUND(E56*F56,2)</f>
        <v>0</v>
      </c>
      <c r="H56" s="242"/>
      <c r="I56" s="243">
        <f>ROUND(E56*H56,2)</f>
        <v>0</v>
      </c>
      <c r="J56" s="242"/>
      <c r="K56" s="243">
        <f>ROUND(E56*J56,2)</f>
        <v>0</v>
      </c>
      <c r="L56" s="243">
        <v>21</v>
      </c>
      <c r="M56" s="243">
        <f>G56*(1+L56/100)</f>
        <v>0</v>
      </c>
      <c r="N56" s="241">
        <v>2.9E-4</v>
      </c>
      <c r="O56" s="241">
        <f>ROUND(E56*N56,2)</f>
        <v>0.06</v>
      </c>
      <c r="P56" s="241">
        <v>0</v>
      </c>
      <c r="Q56" s="241">
        <f>ROUND(E56*P56,2)</f>
        <v>0</v>
      </c>
      <c r="R56" s="243" t="s">
        <v>205</v>
      </c>
      <c r="S56" s="243" t="s">
        <v>132</v>
      </c>
      <c r="T56" s="244" t="s">
        <v>133</v>
      </c>
      <c r="U56" s="226">
        <v>0.1</v>
      </c>
      <c r="V56" s="226">
        <f>ROUND(E56*U56,2)</f>
        <v>21.8</v>
      </c>
      <c r="W56" s="226"/>
      <c r="X56" s="226" t="s">
        <v>126</v>
      </c>
      <c r="Y56" s="215"/>
      <c r="Z56" s="215"/>
      <c r="AA56" s="215"/>
      <c r="AB56" s="215"/>
      <c r="AC56" s="215"/>
      <c r="AD56" s="215"/>
      <c r="AE56" s="215"/>
      <c r="AF56" s="215"/>
      <c r="AG56" s="215" t="s">
        <v>127</v>
      </c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  <c r="BD56" s="215"/>
      <c r="BE56" s="215"/>
      <c r="BF56" s="215"/>
      <c r="BG56" s="215"/>
      <c r="BH56" s="215"/>
    </row>
    <row r="57" spans="1:60" outlineLevel="1" x14ac:dyDescent="0.25">
      <c r="A57" s="222"/>
      <c r="B57" s="223"/>
      <c r="C57" s="260" t="s">
        <v>206</v>
      </c>
      <c r="D57" s="228"/>
      <c r="E57" s="229">
        <v>134.029</v>
      </c>
      <c r="F57" s="226"/>
      <c r="G57" s="226"/>
      <c r="H57" s="226"/>
      <c r="I57" s="226"/>
      <c r="J57" s="226"/>
      <c r="K57" s="226"/>
      <c r="L57" s="226"/>
      <c r="M57" s="226"/>
      <c r="N57" s="225"/>
      <c r="O57" s="225"/>
      <c r="P57" s="225"/>
      <c r="Q57" s="225"/>
      <c r="R57" s="226"/>
      <c r="S57" s="226"/>
      <c r="T57" s="226"/>
      <c r="U57" s="226"/>
      <c r="V57" s="226"/>
      <c r="W57" s="226"/>
      <c r="X57" s="226"/>
      <c r="Y57" s="215"/>
      <c r="Z57" s="215"/>
      <c r="AA57" s="215"/>
      <c r="AB57" s="215"/>
      <c r="AC57" s="215"/>
      <c r="AD57" s="215"/>
      <c r="AE57" s="215"/>
      <c r="AF57" s="215"/>
      <c r="AG57" s="215" t="s">
        <v>166</v>
      </c>
      <c r="AH57" s="215">
        <v>0</v>
      </c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</row>
    <row r="58" spans="1:60" outlineLevel="1" x14ac:dyDescent="0.25">
      <c r="A58" s="222"/>
      <c r="B58" s="223"/>
      <c r="C58" s="260" t="s">
        <v>207</v>
      </c>
      <c r="D58" s="228"/>
      <c r="E58" s="229">
        <v>83.95</v>
      </c>
      <c r="F58" s="226"/>
      <c r="G58" s="226"/>
      <c r="H58" s="226"/>
      <c r="I58" s="226"/>
      <c r="J58" s="226"/>
      <c r="K58" s="226"/>
      <c r="L58" s="226"/>
      <c r="M58" s="226"/>
      <c r="N58" s="225"/>
      <c r="O58" s="225"/>
      <c r="P58" s="225"/>
      <c r="Q58" s="225"/>
      <c r="R58" s="226"/>
      <c r="S58" s="226"/>
      <c r="T58" s="226"/>
      <c r="U58" s="226"/>
      <c r="V58" s="226"/>
      <c r="W58" s="226"/>
      <c r="X58" s="226"/>
      <c r="Y58" s="215"/>
      <c r="Z58" s="215"/>
      <c r="AA58" s="215"/>
      <c r="AB58" s="215"/>
      <c r="AC58" s="215"/>
      <c r="AD58" s="215"/>
      <c r="AE58" s="215"/>
      <c r="AF58" s="215"/>
      <c r="AG58" s="215" t="s">
        <v>166</v>
      </c>
      <c r="AH58" s="215">
        <v>0</v>
      </c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</row>
    <row r="59" spans="1:60" x14ac:dyDescent="0.25">
      <c r="A59" s="231" t="s">
        <v>119</v>
      </c>
      <c r="B59" s="232" t="s">
        <v>62</v>
      </c>
      <c r="C59" s="256" t="s">
        <v>63</v>
      </c>
      <c r="D59" s="233"/>
      <c r="E59" s="234"/>
      <c r="F59" s="235"/>
      <c r="G59" s="235">
        <f>SUMIF(AG60:AG68,"&lt;&gt;NOR",G60:G68)</f>
        <v>0</v>
      </c>
      <c r="H59" s="235"/>
      <c r="I59" s="235">
        <f>SUM(I60:I68)</f>
        <v>0</v>
      </c>
      <c r="J59" s="235"/>
      <c r="K59" s="235">
        <f>SUM(K60:K68)</f>
        <v>0</v>
      </c>
      <c r="L59" s="235"/>
      <c r="M59" s="235">
        <f>SUM(M60:M68)</f>
        <v>0</v>
      </c>
      <c r="N59" s="234"/>
      <c r="O59" s="234">
        <f>SUM(O60:O68)</f>
        <v>2.16</v>
      </c>
      <c r="P59" s="234"/>
      <c r="Q59" s="234">
        <f>SUM(Q60:Q68)</f>
        <v>0</v>
      </c>
      <c r="R59" s="235"/>
      <c r="S59" s="235"/>
      <c r="T59" s="236"/>
      <c r="U59" s="230"/>
      <c r="V59" s="230">
        <f>SUM(V60:V68)</f>
        <v>8.84</v>
      </c>
      <c r="W59" s="230"/>
      <c r="X59" s="230"/>
      <c r="AG59" t="s">
        <v>120</v>
      </c>
    </row>
    <row r="60" spans="1:60" ht="30.6" outlineLevel="1" x14ac:dyDescent="0.25">
      <c r="A60" s="238">
        <v>26</v>
      </c>
      <c r="B60" s="239" t="s">
        <v>210</v>
      </c>
      <c r="C60" s="258" t="s">
        <v>211</v>
      </c>
      <c r="D60" s="240" t="s">
        <v>164</v>
      </c>
      <c r="E60" s="241">
        <v>0.87</v>
      </c>
      <c r="F60" s="242"/>
      <c r="G60" s="243">
        <f>ROUND(E60*F60,2)</f>
        <v>0</v>
      </c>
      <c r="H60" s="242"/>
      <c r="I60" s="243">
        <f>ROUND(E60*H60,2)</f>
        <v>0</v>
      </c>
      <c r="J60" s="242"/>
      <c r="K60" s="243">
        <f>ROUND(E60*J60,2)</f>
        <v>0</v>
      </c>
      <c r="L60" s="243">
        <v>21</v>
      </c>
      <c r="M60" s="243">
        <f>G60*(1+L60/100)</f>
        <v>0</v>
      </c>
      <c r="N60" s="241">
        <v>2.0441400000000001</v>
      </c>
      <c r="O60" s="241">
        <f>ROUND(E60*N60,2)</f>
        <v>1.78</v>
      </c>
      <c r="P60" s="241">
        <v>0</v>
      </c>
      <c r="Q60" s="241">
        <f>ROUND(E60*P60,2)</f>
        <v>0</v>
      </c>
      <c r="R60" s="243" t="s">
        <v>131</v>
      </c>
      <c r="S60" s="243" t="s">
        <v>132</v>
      </c>
      <c r="T60" s="244" t="s">
        <v>133</v>
      </c>
      <c r="U60" s="226">
        <v>3.7650000000000001</v>
      </c>
      <c r="V60" s="226">
        <f>ROUND(E60*U60,2)</f>
        <v>3.28</v>
      </c>
      <c r="W60" s="226"/>
      <c r="X60" s="226" t="s">
        <v>126</v>
      </c>
      <c r="Y60" s="215"/>
      <c r="Z60" s="215"/>
      <c r="AA60" s="215"/>
      <c r="AB60" s="215"/>
      <c r="AC60" s="215"/>
      <c r="AD60" s="215"/>
      <c r="AE60" s="215"/>
      <c r="AF60" s="215"/>
      <c r="AG60" s="215" t="s">
        <v>127</v>
      </c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  <c r="BD60" s="215"/>
      <c r="BE60" s="215"/>
      <c r="BF60" s="215"/>
      <c r="BG60" s="215"/>
      <c r="BH60" s="215"/>
    </row>
    <row r="61" spans="1:60" outlineLevel="1" x14ac:dyDescent="0.25">
      <c r="A61" s="222"/>
      <c r="B61" s="223"/>
      <c r="C61" s="260" t="s">
        <v>212</v>
      </c>
      <c r="D61" s="228"/>
      <c r="E61" s="229">
        <v>0.27</v>
      </c>
      <c r="F61" s="226"/>
      <c r="G61" s="226"/>
      <c r="H61" s="226"/>
      <c r="I61" s="226"/>
      <c r="J61" s="226"/>
      <c r="K61" s="226"/>
      <c r="L61" s="226"/>
      <c r="M61" s="226"/>
      <c r="N61" s="225"/>
      <c r="O61" s="225"/>
      <c r="P61" s="225"/>
      <c r="Q61" s="225"/>
      <c r="R61" s="226"/>
      <c r="S61" s="226"/>
      <c r="T61" s="226"/>
      <c r="U61" s="226"/>
      <c r="V61" s="226"/>
      <c r="W61" s="226"/>
      <c r="X61" s="226"/>
      <c r="Y61" s="215"/>
      <c r="Z61" s="215"/>
      <c r="AA61" s="215"/>
      <c r="AB61" s="215"/>
      <c r="AC61" s="215"/>
      <c r="AD61" s="215"/>
      <c r="AE61" s="215"/>
      <c r="AF61" s="215"/>
      <c r="AG61" s="215" t="s">
        <v>166</v>
      </c>
      <c r="AH61" s="215">
        <v>0</v>
      </c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5"/>
      <c r="BC61" s="215"/>
      <c r="BD61" s="215"/>
      <c r="BE61" s="215"/>
      <c r="BF61" s="215"/>
      <c r="BG61" s="215"/>
      <c r="BH61" s="215"/>
    </row>
    <row r="62" spans="1:60" outlineLevel="1" x14ac:dyDescent="0.25">
      <c r="A62" s="222"/>
      <c r="B62" s="223"/>
      <c r="C62" s="260" t="s">
        <v>213</v>
      </c>
      <c r="D62" s="228"/>
      <c r="E62" s="229">
        <v>0.6</v>
      </c>
      <c r="F62" s="226"/>
      <c r="G62" s="226"/>
      <c r="H62" s="226"/>
      <c r="I62" s="226"/>
      <c r="J62" s="226"/>
      <c r="K62" s="226"/>
      <c r="L62" s="226"/>
      <c r="M62" s="226"/>
      <c r="N62" s="225"/>
      <c r="O62" s="225"/>
      <c r="P62" s="225"/>
      <c r="Q62" s="225"/>
      <c r="R62" s="226"/>
      <c r="S62" s="226"/>
      <c r="T62" s="226"/>
      <c r="U62" s="226"/>
      <c r="V62" s="226"/>
      <c r="W62" s="226"/>
      <c r="X62" s="226"/>
      <c r="Y62" s="215"/>
      <c r="Z62" s="215"/>
      <c r="AA62" s="215"/>
      <c r="AB62" s="215"/>
      <c r="AC62" s="215"/>
      <c r="AD62" s="215"/>
      <c r="AE62" s="215"/>
      <c r="AF62" s="215"/>
      <c r="AG62" s="215" t="s">
        <v>166</v>
      </c>
      <c r="AH62" s="215">
        <v>0</v>
      </c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</row>
    <row r="63" spans="1:60" outlineLevel="1" x14ac:dyDescent="0.25">
      <c r="A63" s="238">
        <v>27</v>
      </c>
      <c r="B63" s="239" t="s">
        <v>214</v>
      </c>
      <c r="C63" s="258" t="s">
        <v>215</v>
      </c>
      <c r="D63" s="240" t="s">
        <v>130</v>
      </c>
      <c r="E63" s="241">
        <v>0.1086</v>
      </c>
      <c r="F63" s="242"/>
      <c r="G63" s="243">
        <f>ROUND(E63*F63,2)</f>
        <v>0</v>
      </c>
      <c r="H63" s="242"/>
      <c r="I63" s="243">
        <f>ROUND(E63*H63,2)</f>
        <v>0</v>
      </c>
      <c r="J63" s="242"/>
      <c r="K63" s="243">
        <f>ROUND(E63*J63,2)</f>
        <v>0</v>
      </c>
      <c r="L63" s="243">
        <v>21</v>
      </c>
      <c r="M63" s="243">
        <f>G63*(1+L63/100)</f>
        <v>0</v>
      </c>
      <c r="N63" s="241">
        <v>1.0922099999999999</v>
      </c>
      <c r="O63" s="241">
        <f>ROUND(E63*N63,2)</f>
        <v>0.12</v>
      </c>
      <c r="P63" s="241">
        <v>0</v>
      </c>
      <c r="Q63" s="241">
        <f>ROUND(E63*P63,2)</f>
        <v>0</v>
      </c>
      <c r="R63" s="243" t="s">
        <v>131</v>
      </c>
      <c r="S63" s="243" t="s">
        <v>132</v>
      </c>
      <c r="T63" s="244" t="s">
        <v>133</v>
      </c>
      <c r="U63" s="226">
        <v>15.53</v>
      </c>
      <c r="V63" s="226">
        <f>ROUND(E63*U63,2)</f>
        <v>1.69</v>
      </c>
      <c r="W63" s="226"/>
      <c r="X63" s="226" t="s">
        <v>126</v>
      </c>
      <c r="Y63" s="215"/>
      <c r="Z63" s="215"/>
      <c r="AA63" s="215"/>
      <c r="AB63" s="215"/>
      <c r="AC63" s="215"/>
      <c r="AD63" s="215"/>
      <c r="AE63" s="215"/>
      <c r="AF63" s="215"/>
      <c r="AG63" s="215" t="s">
        <v>127</v>
      </c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</row>
    <row r="64" spans="1:60" outlineLevel="1" x14ac:dyDescent="0.25">
      <c r="A64" s="222"/>
      <c r="B64" s="223"/>
      <c r="C64" s="259" t="s">
        <v>216</v>
      </c>
      <c r="D64" s="253"/>
      <c r="E64" s="253"/>
      <c r="F64" s="253"/>
      <c r="G64" s="253"/>
      <c r="H64" s="226"/>
      <c r="I64" s="226"/>
      <c r="J64" s="226"/>
      <c r="K64" s="226"/>
      <c r="L64" s="226"/>
      <c r="M64" s="226"/>
      <c r="N64" s="225"/>
      <c r="O64" s="225"/>
      <c r="P64" s="225"/>
      <c r="Q64" s="225"/>
      <c r="R64" s="226"/>
      <c r="S64" s="226"/>
      <c r="T64" s="226"/>
      <c r="U64" s="226"/>
      <c r="V64" s="226"/>
      <c r="W64" s="226"/>
      <c r="X64" s="226"/>
      <c r="Y64" s="215"/>
      <c r="Z64" s="215"/>
      <c r="AA64" s="215"/>
      <c r="AB64" s="215"/>
      <c r="AC64" s="215"/>
      <c r="AD64" s="215"/>
      <c r="AE64" s="215"/>
      <c r="AF64" s="215"/>
      <c r="AG64" s="215" t="s">
        <v>137</v>
      </c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15"/>
      <c r="BH64" s="215"/>
    </row>
    <row r="65" spans="1:60" outlineLevel="1" x14ac:dyDescent="0.25">
      <c r="A65" s="222"/>
      <c r="B65" s="223"/>
      <c r="C65" s="260" t="s">
        <v>217</v>
      </c>
      <c r="D65" s="228"/>
      <c r="E65" s="229">
        <v>0.1086</v>
      </c>
      <c r="F65" s="226"/>
      <c r="G65" s="226"/>
      <c r="H65" s="226"/>
      <c r="I65" s="226"/>
      <c r="J65" s="226"/>
      <c r="K65" s="226"/>
      <c r="L65" s="226"/>
      <c r="M65" s="226"/>
      <c r="N65" s="225"/>
      <c r="O65" s="225"/>
      <c r="P65" s="225"/>
      <c r="Q65" s="225"/>
      <c r="R65" s="226"/>
      <c r="S65" s="226"/>
      <c r="T65" s="226"/>
      <c r="U65" s="226"/>
      <c r="V65" s="226"/>
      <c r="W65" s="226"/>
      <c r="X65" s="226"/>
      <c r="Y65" s="215"/>
      <c r="Z65" s="215"/>
      <c r="AA65" s="215"/>
      <c r="AB65" s="215"/>
      <c r="AC65" s="215"/>
      <c r="AD65" s="215"/>
      <c r="AE65" s="215"/>
      <c r="AF65" s="215"/>
      <c r="AG65" s="215" t="s">
        <v>166</v>
      </c>
      <c r="AH65" s="215">
        <v>0</v>
      </c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  <c r="AZ65" s="215"/>
      <c r="BA65" s="215"/>
      <c r="BB65" s="215"/>
      <c r="BC65" s="215"/>
      <c r="BD65" s="215"/>
      <c r="BE65" s="215"/>
      <c r="BF65" s="215"/>
      <c r="BG65" s="215"/>
      <c r="BH65" s="215"/>
    </row>
    <row r="66" spans="1:60" outlineLevel="1" x14ac:dyDescent="0.25">
      <c r="A66" s="238">
        <v>28</v>
      </c>
      <c r="B66" s="239" t="s">
        <v>218</v>
      </c>
      <c r="C66" s="258" t="s">
        <v>219</v>
      </c>
      <c r="D66" s="240" t="s">
        <v>130</v>
      </c>
      <c r="E66" s="241">
        <v>0.23318</v>
      </c>
      <c r="F66" s="242"/>
      <c r="G66" s="243">
        <f>ROUND(E66*F66,2)</f>
        <v>0</v>
      </c>
      <c r="H66" s="242"/>
      <c r="I66" s="243">
        <f>ROUND(E66*H66,2)</f>
        <v>0</v>
      </c>
      <c r="J66" s="242"/>
      <c r="K66" s="243">
        <f>ROUND(E66*J66,2)</f>
        <v>0</v>
      </c>
      <c r="L66" s="243">
        <v>21</v>
      </c>
      <c r="M66" s="243">
        <f>G66*(1+L66/100)</f>
        <v>0</v>
      </c>
      <c r="N66" s="241">
        <v>1.0970899999999999</v>
      </c>
      <c r="O66" s="241">
        <f>ROUND(E66*N66,2)</f>
        <v>0.26</v>
      </c>
      <c r="P66" s="241">
        <v>0</v>
      </c>
      <c r="Q66" s="241">
        <f>ROUND(E66*P66,2)</f>
        <v>0</v>
      </c>
      <c r="R66" s="243" t="s">
        <v>131</v>
      </c>
      <c r="S66" s="243" t="s">
        <v>132</v>
      </c>
      <c r="T66" s="244" t="s">
        <v>133</v>
      </c>
      <c r="U66" s="226">
        <v>16.582999999999998</v>
      </c>
      <c r="V66" s="226">
        <f>ROUND(E66*U66,2)</f>
        <v>3.87</v>
      </c>
      <c r="W66" s="226"/>
      <c r="X66" s="226" t="s">
        <v>126</v>
      </c>
      <c r="Y66" s="215"/>
      <c r="Z66" s="215"/>
      <c r="AA66" s="215"/>
      <c r="AB66" s="215"/>
      <c r="AC66" s="215"/>
      <c r="AD66" s="215"/>
      <c r="AE66" s="215"/>
      <c r="AF66" s="215"/>
      <c r="AG66" s="215" t="s">
        <v>127</v>
      </c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  <c r="AZ66" s="215"/>
      <c r="BA66" s="215"/>
      <c r="BB66" s="215"/>
      <c r="BC66" s="215"/>
      <c r="BD66" s="215"/>
      <c r="BE66" s="215"/>
      <c r="BF66" s="215"/>
      <c r="BG66" s="215"/>
      <c r="BH66" s="215"/>
    </row>
    <row r="67" spans="1:60" outlineLevel="1" x14ac:dyDescent="0.25">
      <c r="A67" s="222"/>
      <c r="B67" s="223"/>
      <c r="C67" s="259" t="s">
        <v>216</v>
      </c>
      <c r="D67" s="253"/>
      <c r="E67" s="253"/>
      <c r="F67" s="253"/>
      <c r="G67" s="253"/>
      <c r="H67" s="226"/>
      <c r="I67" s="226"/>
      <c r="J67" s="226"/>
      <c r="K67" s="226"/>
      <c r="L67" s="226"/>
      <c r="M67" s="226"/>
      <c r="N67" s="225"/>
      <c r="O67" s="225"/>
      <c r="P67" s="225"/>
      <c r="Q67" s="225"/>
      <c r="R67" s="226"/>
      <c r="S67" s="226"/>
      <c r="T67" s="226"/>
      <c r="U67" s="226"/>
      <c r="V67" s="226"/>
      <c r="W67" s="226"/>
      <c r="X67" s="226"/>
      <c r="Y67" s="215"/>
      <c r="Z67" s="215"/>
      <c r="AA67" s="215"/>
      <c r="AB67" s="215"/>
      <c r="AC67" s="215"/>
      <c r="AD67" s="215"/>
      <c r="AE67" s="215"/>
      <c r="AF67" s="215"/>
      <c r="AG67" s="215" t="s">
        <v>137</v>
      </c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5"/>
      <c r="BA67" s="215"/>
      <c r="BB67" s="215"/>
      <c r="BC67" s="215"/>
      <c r="BD67" s="215"/>
      <c r="BE67" s="215"/>
      <c r="BF67" s="215"/>
      <c r="BG67" s="215"/>
      <c r="BH67" s="215"/>
    </row>
    <row r="68" spans="1:60" outlineLevel="1" x14ac:dyDescent="0.25">
      <c r="A68" s="222"/>
      <c r="B68" s="223"/>
      <c r="C68" s="260" t="s">
        <v>220</v>
      </c>
      <c r="D68" s="228"/>
      <c r="E68" s="229">
        <v>0.23318</v>
      </c>
      <c r="F68" s="226"/>
      <c r="G68" s="226"/>
      <c r="H68" s="226"/>
      <c r="I68" s="226"/>
      <c r="J68" s="226"/>
      <c r="K68" s="226"/>
      <c r="L68" s="226"/>
      <c r="M68" s="226"/>
      <c r="N68" s="225"/>
      <c r="O68" s="225"/>
      <c r="P68" s="225"/>
      <c r="Q68" s="225"/>
      <c r="R68" s="226"/>
      <c r="S68" s="226"/>
      <c r="T68" s="226"/>
      <c r="U68" s="226"/>
      <c r="V68" s="226"/>
      <c r="W68" s="226"/>
      <c r="X68" s="226"/>
      <c r="Y68" s="215"/>
      <c r="Z68" s="215"/>
      <c r="AA68" s="215"/>
      <c r="AB68" s="215"/>
      <c r="AC68" s="215"/>
      <c r="AD68" s="215"/>
      <c r="AE68" s="215"/>
      <c r="AF68" s="215"/>
      <c r="AG68" s="215" t="s">
        <v>166</v>
      </c>
      <c r="AH68" s="215">
        <v>0</v>
      </c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5"/>
      <c r="BG68" s="215"/>
      <c r="BH68" s="215"/>
    </row>
    <row r="69" spans="1:60" x14ac:dyDescent="0.25">
      <c r="A69" s="231" t="s">
        <v>119</v>
      </c>
      <c r="B69" s="232" t="s">
        <v>78</v>
      </c>
      <c r="C69" s="256" t="s">
        <v>79</v>
      </c>
      <c r="D69" s="233"/>
      <c r="E69" s="234"/>
      <c r="F69" s="235"/>
      <c r="G69" s="235">
        <f>SUMIF(AG70:AG71,"&lt;&gt;NOR",G70:G71)</f>
        <v>0</v>
      </c>
      <c r="H69" s="235"/>
      <c r="I69" s="235">
        <f>SUM(I70:I71)</f>
        <v>0</v>
      </c>
      <c r="J69" s="235"/>
      <c r="K69" s="235">
        <f>SUM(K70:K71)</f>
        <v>0</v>
      </c>
      <c r="L69" s="235"/>
      <c r="M69" s="235">
        <f>SUM(M70:M71)</f>
        <v>0</v>
      </c>
      <c r="N69" s="234"/>
      <c r="O69" s="234">
        <f>SUM(O70:O71)</f>
        <v>0.5</v>
      </c>
      <c r="P69" s="234"/>
      <c r="Q69" s="234">
        <f>SUM(Q70:Q71)</f>
        <v>0</v>
      </c>
      <c r="R69" s="235"/>
      <c r="S69" s="235"/>
      <c r="T69" s="236"/>
      <c r="U69" s="230"/>
      <c r="V69" s="230">
        <f>SUM(V70:V71)</f>
        <v>21.61</v>
      </c>
      <c r="W69" s="230"/>
      <c r="X69" s="230"/>
      <c r="AG69" t="s">
        <v>120</v>
      </c>
    </row>
    <row r="70" spans="1:60" ht="40.799999999999997" outlineLevel="1" x14ac:dyDescent="0.25">
      <c r="A70" s="245">
        <v>29</v>
      </c>
      <c r="B70" s="246" t="s">
        <v>221</v>
      </c>
      <c r="C70" s="257" t="s">
        <v>222</v>
      </c>
      <c r="D70" s="247" t="s">
        <v>142</v>
      </c>
      <c r="E70" s="248">
        <v>83.95</v>
      </c>
      <c r="F70" s="249"/>
      <c r="G70" s="250">
        <f>ROUND(E70*F70,2)</f>
        <v>0</v>
      </c>
      <c r="H70" s="249"/>
      <c r="I70" s="250">
        <f>ROUND(E70*H70,2)</f>
        <v>0</v>
      </c>
      <c r="J70" s="249"/>
      <c r="K70" s="250">
        <f>ROUND(E70*J70,2)</f>
        <v>0</v>
      </c>
      <c r="L70" s="250">
        <v>21</v>
      </c>
      <c r="M70" s="250">
        <f>G70*(1+L70/100)</f>
        <v>0</v>
      </c>
      <c r="N70" s="248">
        <v>3.3E-4</v>
      </c>
      <c r="O70" s="248">
        <f>ROUND(E70*N70,2)</f>
        <v>0.03</v>
      </c>
      <c r="P70" s="248">
        <v>0</v>
      </c>
      <c r="Q70" s="248">
        <f>ROUND(E70*P70,2)</f>
        <v>0</v>
      </c>
      <c r="R70" s="250" t="s">
        <v>223</v>
      </c>
      <c r="S70" s="250" t="s">
        <v>132</v>
      </c>
      <c r="T70" s="251" t="s">
        <v>133</v>
      </c>
      <c r="U70" s="226">
        <v>2.75E-2</v>
      </c>
      <c r="V70" s="226">
        <f>ROUND(E70*U70,2)</f>
        <v>2.31</v>
      </c>
      <c r="W70" s="226"/>
      <c r="X70" s="226" t="s">
        <v>126</v>
      </c>
      <c r="Y70" s="215"/>
      <c r="Z70" s="215"/>
      <c r="AA70" s="215"/>
      <c r="AB70" s="215"/>
      <c r="AC70" s="215"/>
      <c r="AD70" s="215"/>
      <c r="AE70" s="215"/>
      <c r="AF70" s="215"/>
      <c r="AG70" s="215" t="s">
        <v>127</v>
      </c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  <c r="AZ70" s="215"/>
      <c r="BA70" s="215"/>
      <c r="BB70" s="215"/>
      <c r="BC70" s="215"/>
      <c r="BD70" s="215"/>
      <c r="BE70" s="215"/>
      <c r="BF70" s="215"/>
      <c r="BG70" s="215"/>
      <c r="BH70" s="215"/>
    </row>
    <row r="71" spans="1:60" ht="20.399999999999999" outlineLevel="1" x14ac:dyDescent="0.25">
      <c r="A71" s="245">
        <v>30</v>
      </c>
      <c r="B71" s="246" t="s">
        <v>224</v>
      </c>
      <c r="C71" s="257" t="s">
        <v>225</v>
      </c>
      <c r="D71" s="247" t="s">
        <v>142</v>
      </c>
      <c r="E71" s="248">
        <v>83.95</v>
      </c>
      <c r="F71" s="249"/>
      <c r="G71" s="250">
        <f>ROUND(E71*F71,2)</f>
        <v>0</v>
      </c>
      <c r="H71" s="249"/>
      <c r="I71" s="250">
        <f>ROUND(E71*H71,2)</f>
        <v>0</v>
      </c>
      <c r="J71" s="249"/>
      <c r="K71" s="250">
        <f>ROUND(E71*J71,2)</f>
        <v>0</v>
      </c>
      <c r="L71" s="250">
        <v>21</v>
      </c>
      <c r="M71" s="250">
        <f>G71*(1+L71/100)</f>
        <v>0</v>
      </c>
      <c r="N71" s="248">
        <v>5.5900000000000004E-3</v>
      </c>
      <c r="O71" s="248">
        <f>ROUND(E71*N71,2)</f>
        <v>0.47</v>
      </c>
      <c r="P71" s="248">
        <v>0</v>
      </c>
      <c r="Q71" s="248">
        <f>ROUND(E71*P71,2)</f>
        <v>0</v>
      </c>
      <c r="R71" s="250" t="s">
        <v>223</v>
      </c>
      <c r="S71" s="250" t="s">
        <v>132</v>
      </c>
      <c r="T71" s="251" t="s">
        <v>133</v>
      </c>
      <c r="U71" s="226">
        <v>0.22991</v>
      </c>
      <c r="V71" s="226">
        <f>ROUND(E71*U71,2)</f>
        <v>19.3</v>
      </c>
      <c r="W71" s="226"/>
      <c r="X71" s="226" t="s">
        <v>126</v>
      </c>
      <c r="Y71" s="215"/>
      <c r="Z71" s="215"/>
      <c r="AA71" s="215"/>
      <c r="AB71" s="215"/>
      <c r="AC71" s="215"/>
      <c r="AD71" s="215"/>
      <c r="AE71" s="215"/>
      <c r="AF71" s="215"/>
      <c r="AG71" s="215" t="s">
        <v>127</v>
      </c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  <c r="AZ71" s="215"/>
      <c r="BA71" s="215"/>
      <c r="BB71" s="215"/>
      <c r="BC71" s="215"/>
      <c r="BD71" s="215"/>
      <c r="BE71" s="215"/>
      <c r="BF71" s="215"/>
      <c r="BG71" s="215"/>
      <c r="BH71" s="215"/>
    </row>
    <row r="72" spans="1:60" x14ac:dyDescent="0.25">
      <c r="A72" s="231" t="s">
        <v>119</v>
      </c>
      <c r="B72" s="232" t="s">
        <v>64</v>
      </c>
      <c r="C72" s="256" t="s">
        <v>65</v>
      </c>
      <c r="D72" s="233"/>
      <c r="E72" s="234"/>
      <c r="F72" s="235"/>
      <c r="G72" s="235">
        <f>SUMIF(AG73:AG73,"&lt;&gt;NOR",G73:G73)</f>
        <v>0</v>
      </c>
      <c r="H72" s="235"/>
      <c r="I72" s="235">
        <f>SUM(I73:I73)</f>
        <v>0</v>
      </c>
      <c r="J72" s="235"/>
      <c r="K72" s="235">
        <f>SUM(K73:K73)</f>
        <v>0</v>
      </c>
      <c r="L72" s="235"/>
      <c r="M72" s="235">
        <f>SUM(M73:M73)</f>
        <v>0</v>
      </c>
      <c r="N72" s="234"/>
      <c r="O72" s="234">
        <f>SUM(O73:O73)</f>
        <v>1.1100000000000001</v>
      </c>
      <c r="P72" s="234"/>
      <c r="Q72" s="234">
        <f>SUM(Q73:Q73)</f>
        <v>0</v>
      </c>
      <c r="R72" s="235"/>
      <c r="S72" s="235"/>
      <c r="T72" s="236"/>
      <c r="U72" s="230"/>
      <c r="V72" s="230">
        <f>SUM(V73:V73)</f>
        <v>79.75</v>
      </c>
      <c r="W72" s="230"/>
      <c r="X72" s="230"/>
      <c r="AG72" t="s">
        <v>120</v>
      </c>
    </row>
    <row r="73" spans="1:60" ht="20.399999999999999" outlineLevel="1" x14ac:dyDescent="0.25">
      <c r="A73" s="245">
        <v>31</v>
      </c>
      <c r="B73" s="246" t="s">
        <v>226</v>
      </c>
      <c r="C73" s="257" t="s">
        <v>227</v>
      </c>
      <c r="D73" s="247" t="s">
        <v>142</v>
      </c>
      <c r="E73" s="248">
        <v>83.95</v>
      </c>
      <c r="F73" s="249"/>
      <c r="G73" s="250">
        <f>ROUND(E73*F73,2)</f>
        <v>0</v>
      </c>
      <c r="H73" s="249"/>
      <c r="I73" s="250">
        <f>ROUND(E73*H73,2)</f>
        <v>0</v>
      </c>
      <c r="J73" s="249"/>
      <c r="K73" s="250">
        <f>ROUND(E73*J73,2)</f>
        <v>0</v>
      </c>
      <c r="L73" s="250">
        <v>21</v>
      </c>
      <c r="M73" s="250">
        <f>G73*(1+L73/100)</f>
        <v>0</v>
      </c>
      <c r="N73" s="248">
        <v>1.3270000000000001E-2</v>
      </c>
      <c r="O73" s="248">
        <f>ROUND(E73*N73,2)</f>
        <v>1.1100000000000001</v>
      </c>
      <c r="P73" s="248">
        <v>0</v>
      </c>
      <c r="Q73" s="248">
        <f>ROUND(E73*P73,2)</f>
        <v>0</v>
      </c>
      <c r="R73" s="250" t="s">
        <v>131</v>
      </c>
      <c r="S73" s="250" t="s">
        <v>132</v>
      </c>
      <c r="T73" s="251" t="s">
        <v>133</v>
      </c>
      <c r="U73" s="226">
        <v>0.95</v>
      </c>
      <c r="V73" s="226">
        <f>ROUND(E73*U73,2)</f>
        <v>79.75</v>
      </c>
      <c r="W73" s="226"/>
      <c r="X73" s="226" t="s">
        <v>126</v>
      </c>
      <c r="Y73" s="215"/>
      <c r="Z73" s="215"/>
      <c r="AA73" s="215"/>
      <c r="AB73" s="215"/>
      <c r="AC73" s="215"/>
      <c r="AD73" s="215"/>
      <c r="AE73" s="215"/>
      <c r="AF73" s="215"/>
      <c r="AG73" s="215" t="s">
        <v>127</v>
      </c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  <c r="AZ73" s="215"/>
      <c r="BA73" s="215"/>
      <c r="BB73" s="215"/>
      <c r="BC73" s="215"/>
      <c r="BD73" s="215"/>
      <c r="BE73" s="215"/>
      <c r="BF73" s="215"/>
      <c r="BG73" s="215"/>
      <c r="BH73" s="215"/>
    </row>
    <row r="74" spans="1:60" x14ac:dyDescent="0.25">
      <c r="A74" s="231" t="s">
        <v>119</v>
      </c>
      <c r="B74" s="232" t="s">
        <v>80</v>
      </c>
      <c r="C74" s="256" t="s">
        <v>81</v>
      </c>
      <c r="D74" s="233"/>
      <c r="E74" s="234"/>
      <c r="F74" s="235"/>
      <c r="G74" s="235">
        <f>SUMIF(AG75:AG84,"&lt;&gt;NOR",G75:G84)</f>
        <v>0</v>
      </c>
      <c r="H74" s="235"/>
      <c r="I74" s="235">
        <f>SUM(I75:I84)</f>
        <v>0</v>
      </c>
      <c r="J74" s="235"/>
      <c r="K74" s="235">
        <f>SUM(K75:K84)</f>
        <v>0</v>
      </c>
      <c r="L74" s="235"/>
      <c r="M74" s="235">
        <f>SUM(M75:M84)</f>
        <v>0</v>
      </c>
      <c r="N74" s="234"/>
      <c r="O74" s="234">
        <f>SUM(O75:O84)</f>
        <v>0.29000000000000004</v>
      </c>
      <c r="P74" s="234"/>
      <c r="Q74" s="234">
        <f>SUM(Q75:Q84)</f>
        <v>0</v>
      </c>
      <c r="R74" s="235"/>
      <c r="S74" s="235"/>
      <c r="T74" s="236"/>
      <c r="U74" s="230"/>
      <c r="V74" s="230">
        <f>SUM(V75:V84)</f>
        <v>19.309999999999999</v>
      </c>
      <c r="W74" s="230"/>
      <c r="X74" s="230"/>
      <c r="AG74" t="s">
        <v>120</v>
      </c>
    </row>
    <row r="75" spans="1:60" outlineLevel="1" x14ac:dyDescent="0.25">
      <c r="A75" s="238">
        <v>32</v>
      </c>
      <c r="B75" s="239" t="s">
        <v>228</v>
      </c>
      <c r="C75" s="258" t="s">
        <v>229</v>
      </c>
      <c r="D75" s="240" t="s">
        <v>142</v>
      </c>
      <c r="E75" s="241">
        <v>167.9</v>
      </c>
      <c r="F75" s="242"/>
      <c r="G75" s="243">
        <f>ROUND(E75*F75,2)</f>
        <v>0</v>
      </c>
      <c r="H75" s="242"/>
      <c r="I75" s="243">
        <f>ROUND(E75*H75,2)</f>
        <v>0</v>
      </c>
      <c r="J75" s="242"/>
      <c r="K75" s="243">
        <f>ROUND(E75*J75,2)</f>
        <v>0</v>
      </c>
      <c r="L75" s="243">
        <v>21</v>
      </c>
      <c r="M75" s="243">
        <f>G75*(1+L75/100)</f>
        <v>0</v>
      </c>
      <c r="N75" s="241">
        <v>0</v>
      </c>
      <c r="O75" s="241">
        <f>ROUND(E75*N75,2)</f>
        <v>0</v>
      </c>
      <c r="P75" s="241">
        <v>0</v>
      </c>
      <c r="Q75" s="241">
        <f>ROUND(E75*P75,2)</f>
        <v>0</v>
      </c>
      <c r="R75" s="243" t="s">
        <v>230</v>
      </c>
      <c r="S75" s="243" t="s">
        <v>132</v>
      </c>
      <c r="T75" s="244" t="s">
        <v>133</v>
      </c>
      <c r="U75" s="226">
        <v>0.08</v>
      </c>
      <c r="V75" s="226">
        <f>ROUND(E75*U75,2)</f>
        <v>13.43</v>
      </c>
      <c r="W75" s="226"/>
      <c r="X75" s="226" t="s">
        <v>126</v>
      </c>
      <c r="Y75" s="215"/>
      <c r="Z75" s="215"/>
      <c r="AA75" s="215"/>
      <c r="AB75" s="215"/>
      <c r="AC75" s="215"/>
      <c r="AD75" s="215"/>
      <c r="AE75" s="215"/>
      <c r="AF75" s="215"/>
      <c r="AG75" s="215" t="s">
        <v>127</v>
      </c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  <c r="AZ75" s="215"/>
      <c r="BA75" s="215"/>
      <c r="BB75" s="215"/>
      <c r="BC75" s="215"/>
      <c r="BD75" s="215"/>
      <c r="BE75" s="215"/>
      <c r="BF75" s="215"/>
      <c r="BG75" s="215"/>
      <c r="BH75" s="215"/>
    </row>
    <row r="76" spans="1:60" outlineLevel="1" x14ac:dyDescent="0.25">
      <c r="A76" s="222"/>
      <c r="B76" s="223"/>
      <c r="C76" s="260" t="s">
        <v>231</v>
      </c>
      <c r="D76" s="228"/>
      <c r="E76" s="229">
        <v>83.95</v>
      </c>
      <c r="F76" s="226"/>
      <c r="G76" s="226"/>
      <c r="H76" s="226"/>
      <c r="I76" s="226"/>
      <c r="J76" s="226"/>
      <c r="K76" s="226"/>
      <c r="L76" s="226"/>
      <c r="M76" s="226"/>
      <c r="N76" s="225"/>
      <c r="O76" s="225"/>
      <c r="P76" s="225"/>
      <c r="Q76" s="225"/>
      <c r="R76" s="226"/>
      <c r="S76" s="226"/>
      <c r="T76" s="226"/>
      <c r="U76" s="226"/>
      <c r="V76" s="226"/>
      <c r="W76" s="226"/>
      <c r="X76" s="226"/>
      <c r="Y76" s="215"/>
      <c r="Z76" s="215"/>
      <c r="AA76" s="215"/>
      <c r="AB76" s="215"/>
      <c r="AC76" s="215"/>
      <c r="AD76" s="215"/>
      <c r="AE76" s="215"/>
      <c r="AF76" s="215"/>
      <c r="AG76" s="215" t="s">
        <v>166</v>
      </c>
      <c r="AH76" s="215">
        <v>0</v>
      </c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5"/>
      <c r="BC76" s="215"/>
      <c r="BD76" s="215"/>
      <c r="BE76" s="215"/>
      <c r="BF76" s="215"/>
      <c r="BG76" s="215"/>
      <c r="BH76" s="215"/>
    </row>
    <row r="77" spans="1:60" outlineLevel="1" x14ac:dyDescent="0.25">
      <c r="A77" s="222"/>
      <c r="B77" s="223"/>
      <c r="C77" s="260" t="s">
        <v>232</v>
      </c>
      <c r="D77" s="228"/>
      <c r="E77" s="229">
        <v>83.95</v>
      </c>
      <c r="F77" s="226"/>
      <c r="G77" s="226"/>
      <c r="H77" s="226"/>
      <c r="I77" s="226"/>
      <c r="J77" s="226"/>
      <c r="K77" s="226"/>
      <c r="L77" s="226"/>
      <c r="M77" s="226"/>
      <c r="N77" s="225"/>
      <c r="O77" s="225"/>
      <c r="P77" s="225"/>
      <c r="Q77" s="225"/>
      <c r="R77" s="226"/>
      <c r="S77" s="226"/>
      <c r="T77" s="226"/>
      <c r="U77" s="226"/>
      <c r="V77" s="226"/>
      <c r="W77" s="226"/>
      <c r="X77" s="226"/>
      <c r="Y77" s="215"/>
      <c r="Z77" s="215"/>
      <c r="AA77" s="215"/>
      <c r="AB77" s="215"/>
      <c r="AC77" s="215"/>
      <c r="AD77" s="215"/>
      <c r="AE77" s="215"/>
      <c r="AF77" s="215"/>
      <c r="AG77" s="215" t="s">
        <v>166</v>
      </c>
      <c r="AH77" s="215">
        <v>0</v>
      </c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</row>
    <row r="78" spans="1:60" outlineLevel="1" x14ac:dyDescent="0.25">
      <c r="A78" s="222">
        <v>33</v>
      </c>
      <c r="B78" s="223" t="s">
        <v>233</v>
      </c>
      <c r="C78" s="261" t="s">
        <v>234</v>
      </c>
      <c r="D78" s="224" t="s">
        <v>0</v>
      </c>
      <c r="E78" s="254"/>
      <c r="F78" s="227"/>
      <c r="G78" s="226">
        <f>ROUND(E78*F78,2)</f>
        <v>0</v>
      </c>
      <c r="H78" s="227"/>
      <c r="I78" s="226">
        <f>ROUND(E78*H78,2)</f>
        <v>0</v>
      </c>
      <c r="J78" s="227"/>
      <c r="K78" s="226">
        <f>ROUND(E78*J78,2)</f>
        <v>0</v>
      </c>
      <c r="L78" s="226">
        <v>21</v>
      </c>
      <c r="M78" s="226">
        <f>G78*(1+L78/100)</f>
        <v>0</v>
      </c>
      <c r="N78" s="225">
        <v>0</v>
      </c>
      <c r="O78" s="225">
        <f>ROUND(E78*N78,2)</f>
        <v>0</v>
      </c>
      <c r="P78" s="225">
        <v>0</v>
      </c>
      <c r="Q78" s="225">
        <f>ROUND(E78*P78,2)</f>
        <v>0</v>
      </c>
      <c r="R78" s="226" t="s">
        <v>230</v>
      </c>
      <c r="S78" s="226" t="s">
        <v>132</v>
      </c>
      <c r="T78" s="226" t="s">
        <v>133</v>
      </c>
      <c r="U78" s="226">
        <v>0</v>
      </c>
      <c r="V78" s="226">
        <f>ROUND(E78*U78,2)</f>
        <v>0</v>
      </c>
      <c r="W78" s="226"/>
      <c r="X78" s="226" t="s">
        <v>134</v>
      </c>
      <c r="Y78" s="215"/>
      <c r="Z78" s="215"/>
      <c r="AA78" s="215"/>
      <c r="AB78" s="215"/>
      <c r="AC78" s="215"/>
      <c r="AD78" s="215"/>
      <c r="AE78" s="215"/>
      <c r="AF78" s="215"/>
      <c r="AG78" s="215" t="s">
        <v>135</v>
      </c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  <c r="BD78" s="215"/>
      <c r="BE78" s="215"/>
      <c r="BF78" s="215"/>
      <c r="BG78" s="215"/>
      <c r="BH78" s="215"/>
    </row>
    <row r="79" spans="1:60" outlineLevel="1" x14ac:dyDescent="0.25">
      <c r="A79" s="222"/>
      <c r="B79" s="223"/>
      <c r="C79" s="262" t="s">
        <v>190</v>
      </c>
      <c r="D79" s="255"/>
      <c r="E79" s="255"/>
      <c r="F79" s="255"/>
      <c r="G79" s="255"/>
      <c r="H79" s="226"/>
      <c r="I79" s="226"/>
      <c r="J79" s="226"/>
      <c r="K79" s="226"/>
      <c r="L79" s="226"/>
      <c r="M79" s="226"/>
      <c r="N79" s="225"/>
      <c r="O79" s="225"/>
      <c r="P79" s="225"/>
      <c r="Q79" s="225"/>
      <c r="R79" s="226"/>
      <c r="S79" s="226"/>
      <c r="T79" s="226"/>
      <c r="U79" s="226"/>
      <c r="V79" s="226"/>
      <c r="W79" s="226"/>
      <c r="X79" s="226"/>
      <c r="Y79" s="215"/>
      <c r="Z79" s="215"/>
      <c r="AA79" s="215"/>
      <c r="AB79" s="215"/>
      <c r="AC79" s="215"/>
      <c r="AD79" s="215"/>
      <c r="AE79" s="215"/>
      <c r="AF79" s="215"/>
      <c r="AG79" s="215" t="s">
        <v>137</v>
      </c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  <c r="BD79" s="215"/>
      <c r="BE79" s="215"/>
      <c r="BF79" s="215"/>
      <c r="BG79" s="215"/>
      <c r="BH79" s="215"/>
    </row>
    <row r="80" spans="1:60" ht="20.399999999999999" outlineLevel="1" x14ac:dyDescent="0.25">
      <c r="A80" s="245">
        <v>34</v>
      </c>
      <c r="B80" s="246" t="s">
        <v>235</v>
      </c>
      <c r="C80" s="257" t="s">
        <v>236</v>
      </c>
      <c r="D80" s="247" t="s">
        <v>142</v>
      </c>
      <c r="E80" s="248">
        <v>83.95</v>
      </c>
      <c r="F80" s="249"/>
      <c r="G80" s="250">
        <f>ROUND(E80*F80,2)</f>
        <v>0</v>
      </c>
      <c r="H80" s="249"/>
      <c r="I80" s="250">
        <f>ROUND(E80*H80,2)</f>
        <v>0</v>
      </c>
      <c r="J80" s="249"/>
      <c r="K80" s="250">
        <f>ROUND(E80*J80,2)</f>
        <v>0</v>
      </c>
      <c r="L80" s="250">
        <v>21</v>
      </c>
      <c r="M80" s="250">
        <f>G80*(1+L80/100)</f>
        <v>0</v>
      </c>
      <c r="N80" s="248">
        <v>1.0000000000000001E-5</v>
      </c>
      <c r="O80" s="248">
        <f>ROUND(E80*N80,2)</f>
        <v>0</v>
      </c>
      <c r="P80" s="248">
        <v>0</v>
      </c>
      <c r="Q80" s="248">
        <f>ROUND(E80*P80,2)</f>
        <v>0</v>
      </c>
      <c r="R80" s="250" t="s">
        <v>230</v>
      </c>
      <c r="S80" s="250" t="s">
        <v>132</v>
      </c>
      <c r="T80" s="251" t="s">
        <v>133</v>
      </c>
      <c r="U80" s="226">
        <v>7.0000000000000007E-2</v>
      </c>
      <c r="V80" s="226">
        <f>ROUND(E80*U80,2)</f>
        <v>5.88</v>
      </c>
      <c r="W80" s="226"/>
      <c r="X80" s="226" t="s">
        <v>126</v>
      </c>
      <c r="Y80" s="215"/>
      <c r="Z80" s="215"/>
      <c r="AA80" s="215"/>
      <c r="AB80" s="215"/>
      <c r="AC80" s="215"/>
      <c r="AD80" s="215"/>
      <c r="AE80" s="215"/>
      <c r="AF80" s="215"/>
      <c r="AG80" s="215" t="s">
        <v>127</v>
      </c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5"/>
      <c r="BC80" s="215"/>
      <c r="BD80" s="215"/>
      <c r="BE80" s="215"/>
      <c r="BF80" s="215"/>
      <c r="BG80" s="215"/>
      <c r="BH80" s="215"/>
    </row>
    <row r="81" spans="1:60" outlineLevel="1" x14ac:dyDescent="0.25">
      <c r="A81" s="238">
        <v>35</v>
      </c>
      <c r="B81" s="239" t="s">
        <v>237</v>
      </c>
      <c r="C81" s="258" t="s">
        <v>238</v>
      </c>
      <c r="D81" s="240" t="s">
        <v>142</v>
      </c>
      <c r="E81" s="241">
        <v>92.344999999999999</v>
      </c>
      <c r="F81" s="242"/>
      <c r="G81" s="243">
        <f>ROUND(E81*F81,2)</f>
        <v>0</v>
      </c>
      <c r="H81" s="242"/>
      <c r="I81" s="243">
        <f>ROUND(E81*H81,2)</f>
        <v>0</v>
      </c>
      <c r="J81" s="242"/>
      <c r="K81" s="243">
        <f>ROUND(E81*J81,2)</f>
        <v>0</v>
      </c>
      <c r="L81" s="243">
        <v>21</v>
      </c>
      <c r="M81" s="243">
        <f>G81*(1+L81/100)</f>
        <v>0</v>
      </c>
      <c r="N81" s="241">
        <v>6.9999999999999999E-4</v>
      </c>
      <c r="O81" s="241">
        <f>ROUND(E81*N81,2)</f>
        <v>0.06</v>
      </c>
      <c r="P81" s="241">
        <v>0</v>
      </c>
      <c r="Q81" s="241">
        <f>ROUND(E81*P81,2)</f>
        <v>0</v>
      </c>
      <c r="R81" s="243" t="s">
        <v>239</v>
      </c>
      <c r="S81" s="243" t="s">
        <v>132</v>
      </c>
      <c r="T81" s="244" t="s">
        <v>133</v>
      </c>
      <c r="U81" s="226">
        <v>0</v>
      </c>
      <c r="V81" s="226">
        <f>ROUND(E81*U81,2)</f>
        <v>0</v>
      </c>
      <c r="W81" s="226"/>
      <c r="X81" s="226" t="s">
        <v>240</v>
      </c>
      <c r="Y81" s="215"/>
      <c r="Z81" s="215"/>
      <c r="AA81" s="215"/>
      <c r="AB81" s="215"/>
      <c r="AC81" s="215"/>
      <c r="AD81" s="215"/>
      <c r="AE81" s="215"/>
      <c r="AF81" s="215"/>
      <c r="AG81" s="215" t="s">
        <v>241</v>
      </c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215"/>
      <c r="BD81" s="215"/>
      <c r="BE81" s="215"/>
      <c r="BF81" s="215"/>
      <c r="BG81" s="215"/>
      <c r="BH81" s="215"/>
    </row>
    <row r="82" spans="1:60" outlineLevel="1" x14ac:dyDescent="0.25">
      <c r="A82" s="222"/>
      <c r="B82" s="223"/>
      <c r="C82" s="260" t="s">
        <v>242</v>
      </c>
      <c r="D82" s="228"/>
      <c r="E82" s="229">
        <v>92.344999999999999</v>
      </c>
      <c r="F82" s="226"/>
      <c r="G82" s="226"/>
      <c r="H82" s="226"/>
      <c r="I82" s="226"/>
      <c r="J82" s="226"/>
      <c r="K82" s="226"/>
      <c r="L82" s="226"/>
      <c r="M82" s="226"/>
      <c r="N82" s="225"/>
      <c r="O82" s="225"/>
      <c r="P82" s="225"/>
      <c r="Q82" s="225"/>
      <c r="R82" s="226"/>
      <c r="S82" s="226"/>
      <c r="T82" s="226"/>
      <c r="U82" s="226"/>
      <c r="V82" s="226"/>
      <c r="W82" s="226"/>
      <c r="X82" s="226"/>
      <c r="Y82" s="215"/>
      <c r="Z82" s="215"/>
      <c r="AA82" s="215"/>
      <c r="AB82" s="215"/>
      <c r="AC82" s="215"/>
      <c r="AD82" s="215"/>
      <c r="AE82" s="215"/>
      <c r="AF82" s="215"/>
      <c r="AG82" s="215" t="s">
        <v>166</v>
      </c>
      <c r="AH82" s="215">
        <v>0</v>
      </c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  <c r="AZ82" s="215"/>
      <c r="BA82" s="215"/>
      <c r="BB82" s="215"/>
      <c r="BC82" s="215"/>
      <c r="BD82" s="215"/>
      <c r="BE82" s="215"/>
      <c r="BF82" s="215"/>
      <c r="BG82" s="215"/>
      <c r="BH82" s="215"/>
    </row>
    <row r="83" spans="1:60" ht="20.399999999999999" outlineLevel="1" x14ac:dyDescent="0.25">
      <c r="A83" s="238">
        <v>36</v>
      </c>
      <c r="B83" s="239" t="s">
        <v>243</v>
      </c>
      <c r="C83" s="258" t="s">
        <v>244</v>
      </c>
      <c r="D83" s="240" t="s">
        <v>164</v>
      </c>
      <c r="E83" s="241">
        <v>9.2345000000000006</v>
      </c>
      <c r="F83" s="242"/>
      <c r="G83" s="243">
        <f>ROUND(E83*F83,2)</f>
        <v>0</v>
      </c>
      <c r="H83" s="242"/>
      <c r="I83" s="243">
        <f>ROUND(E83*H83,2)</f>
        <v>0</v>
      </c>
      <c r="J83" s="242"/>
      <c r="K83" s="243">
        <f>ROUND(E83*J83,2)</f>
        <v>0</v>
      </c>
      <c r="L83" s="243">
        <v>21</v>
      </c>
      <c r="M83" s="243">
        <f>G83*(1+L83/100)</f>
        <v>0</v>
      </c>
      <c r="N83" s="241">
        <v>2.5000000000000001E-2</v>
      </c>
      <c r="O83" s="241">
        <f>ROUND(E83*N83,2)</f>
        <v>0.23</v>
      </c>
      <c r="P83" s="241">
        <v>0</v>
      </c>
      <c r="Q83" s="241">
        <f>ROUND(E83*P83,2)</f>
        <v>0</v>
      </c>
      <c r="R83" s="243" t="s">
        <v>239</v>
      </c>
      <c r="S83" s="243" t="s">
        <v>132</v>
      </c>
      <c r="T83" s="244" t="s">
        <v>133</v>
      </c>
      <c r="U83" s="226">
        <v>0</v>
      </c>
      <c r="V83" s="226">
        <f>ROUND(E83*U83,2)</f>
        <v>0</v>
      </c>
      <c r="W83" s="226"/>
      <c r="X83" s="226" t="s">
        <v>240</v>
      </c>
      <c r="Y83" s="215"/>
      <c r="Z83" s="215"/>
      <c r="AA83" s="215"/>
      <c r="AB83" s="215"/>
      <c r="AC83" s="215"/>
      <c r="AD83" s="215"/>
      <c r="AE83" s="215"/>
      <c r="AF83" s="215"/>
      <c r="AG83" s="215" t="s">
        <v>241</v>
      </c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  <c r="AZ83" s="215"/>
      <c r="BA83" s="215"/>
      <c r="BB83" s="215"/>
      <c r="BC83" s="215"/>
      <c r="BD83" s="215"/>
      <c r="BE83" s="215"/>
      <c r="BF83" s="215"/>
      <c r="BG83" s="215"/>
      <c r="BH83" s="215"/>
    </row>
    <row r="84" spans="1:60" outlineLevel="1" x14ac:dyDescent="0.25">
      <c r="A84" s="222"/>
      <c r="B84" s="223"/>
      <c r="C84" s="260" t="s">
        <v>245</v>
      </c>
      <c r="D84" s="228"/>
      <c r="E84" s="229">
        <v>9.2345000000000006</v>
      </c>
      <c r="F84" s="226"/>
      <c r="G84" s="226"/>
      <c r="H84" s="226"/>
      <c r="I84" s="226"/>
      <c r="J84" s="226"/>
      <c r="K84" s="226"/>
      <c r="L84" s="226"/>
      <c r="M84" s="226"/>
      <c r="N84" s="225"/>
      <c r="O84" s="225"/>
      <c r="P84" s="225"/>
      <c r="Q84" s="225"/>
      <c r="R84" s="226"/>
      <c r="S84" s="226"/>
      <c r="T84" s="226"/>
      <c r="U84" s="226"/>
      <c r="V84" s="226"/>
      <c r="W84" s="226"/>
      <c r="X84" s="226"/>
      <c r="Y84" s="215"/>
      <c r="Z84" s="215"/>
      <c r="AA84" s="215"/>
      <c r="AB84" s="215"/>
      <c r="AC84" s="215"/>
      <c r="AD84" s="215"/>
      <c r="AE84" s="215"/>
      <c r="AF84" s="215"/>
      <c r="AG84" s="215" t="s">
        <v>166</v>
      </c>
      <c r="AH84" s="215">
        <v>0</v>
      </c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5"/>
      <c r="BC84" s="215"/>
      <c r="BD84" s="215"/>
      <c r="BE84" s="215"/>
      <c r="BF84" s="215"/>
      <c r="BG84" s="215"/>
      <c r="BH84" s="215"/>
    </row>
    <row r="85" spans="1:60" x14ac:dyDescent="0.25">
      <c r="A85" s="231" t="s">
        <v>119</v>
      </c>
      <c r="B85" s="232" t="s">
        <v>68</v>
      </c>
      <c r="C85" s="256" t="s">
        <v>69</v>
      </c>
      <c r="D85" s="233"/>
      <c r="E85" s="234"/>
      <c r="F85" s="235"/>
      <c r="G85" s="235">
        <f>SUMIF(AG86:AG93,"&lt;&gt;NOR",G86:G93)</f>
        <v>0</v>
      </c>
      <c r="H85" s="235"/>
      <c r="I85" s="235">
        <f>SUM(I86:I93)</f>
        <v>0</v>
      </c>
      <c r="J85" s="235"/>
      <c r="K85" s="235">
        <f>SUM(K86:K93)</f>
        <v>0</v>
      </c>
      <c r="L85" s="235"/>
      <c r="M85" s="235">
        <f>SUM(M86:M93)</f>
        <v>0</v>
      </c>
      <c r="N85" s="234"/>
      <c r="O85" s="234">
        <f>SUM(O86:O93)</f>
        <v>26.04</v>
      </c>
      <c r="P85" s="234"/>
      <c r="Q85" s="234">
        <f>SUM(Q86:Q93)</f>
        <v>0</v>
      </c>
      <c r="R85" s="235"/>
      <c r="S85" s="235"/>
      <c r="T85" s="236"/>
      <c r="U85" s="230"/>
      <c r="V85" s="230">
        <f>SUM(V86:V93)</f>
        <v>45.95</v>
      </c>
      <c r="W85" s="230"/>
      <c r="X85" s="230"/>
      <c r="AG85" t="s">
        <v>120</v>
      </c>
    </row>
    <row r="86" spans="1:60" outlineLevel="1" x14ac:dyDescent="0.25">
      <c r="A86" s="238">
        <v>37</v>
      </c>
      <c r="B86" s="239" t="s">
        <v>246</v>
      </c>
      <c r="C86" s="258" t="s">
        <v>247</v>
      </c>
      <c r="D86" s="240" t="s">
        <v>130</v>
      </c>
      <c r="E86" s="241">
        <v>0.45333000000000001</v>
      </c>
      <c r="F86" s="242"/>
      <c r="G86" s="243">
        <f>ROUND(E86*F86,2)</f>
        <v>0</v>
      </c>
      <c r="H86" s="242"/>
      <c r="I86" s="243">
        <f>ROUND(E86*H86,2)</f>
        <v>0</v>
      </c>
      <c r="J86" s="242"/>
      <c r="K86" s="243">
        <f>ROUND(E86*J86,2)</f>
        <v>0</v>
      </c>
      <c r="L86" s="243">
        <v>21</v>
      </c>
      <c r="M86" s="243">
        <f>G86*(1+L86/100)</f>
        <v>0</v>
      </c>
      <c r="N86" s="241">
        <v>1.0662499999999999</v>
      </c>
      <c r="O86" s="241">
        <f>ROUND(E86*N86,2)</f>
        <v>0.48</v>
      </c>
      <c r="P86" s="241">
        <v>0</v>
      </c>
      <c r="Q86" s="241">
        <f>ROUND(E86*P86,2)</f>
        <v>0</v>
      </c>
      <c r="R86" s="243" t="s">
        <v>131</v>
      </c>
      <c r="S86" s="243" t="s">
        <v>132</v>
      </c>
      <c r="T86" s="244" t="s">
        <v>133</v>
      </c>
      <c r="U86" s="226">
        <v>15.231</v>
      </c>
      <c r="V86" s="226">
        <f>ROUND(E86*U86,2)</f>
        <v>6.9</v>
      </c>
      <c r="W86" s="226"/>
      <c r="X86" s="226" t="s">
        <v>126</v>
      </c>
      <c r="Y86" s="215"/>
      <c r="Z86" s="215"/>
      <c r="AA86" s="215"/>
      <c r="AB86" s="215"/>
      <c r="AC86" s="215"/>
      <c r="AD86" s="215"/>
      <c r="AE86" s="215"/>
      <c r="AF86" s="215"/>
      <c r="AG86" s="215" t="s">
        <v>127</v>
      </c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</row>
    <row r="87" spans="1:60" outlineLevel="1" x14ac:dyDescent="0.25">
      <c r="A87" s="222"/>
      <c r="B87" s="223"/>
      <c r="C87" s="259" t="s">
        <v>248</v>
      </c>
      <c r="D87" s="253"/>
      <c r="E87" s="253"/>
      <c r="F87" s="253"/>
      <c r="G87" s="253"/>
      <c r="H87" s="226"/>
      <c r="I87" s="226"/>
      <c r="J87" s="226"/>
      <c r="K87" s="226"/>
      <c r="L87" s="226"/>
      <c r="M87" s="226"/>
      <c r="N87" s="225"/>
      <c r="O87" s="225"/>
      <c r="P87" s="225"/>
      <c r="Q87" s="225"/>
      <c r="R87" s="226"/>
      <c r="S87" s="226"/>
      <c r="T87" s="226"/>
      <c r="U87" s="226"/>
      <c r="V87" s="226"/>
      <c r="W87" s="226"/>
      <c r="X87" s="226"/>
      <c r="Y87" s="215"/>
      <c r="Z87" s="215"/>
      <c r="AA87" s="215"/>
      <c r="AB87" s="215"/>
      <c r="AC87" s="215"/>
      <c r="AD87" s="215"/>
      <c r="AE87" s="215"/>
      <c r="AF87" s="215"/>
      <c r="AG87" s="215" t="s">
        <v>137</v>
      </c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  <c r="AZ87" s="215"/>
      <c r="BA87" s="215"/>
      <c r="BB87" s="215"/>
      <c r="BC87" s="215"/>
      <c r="BD87" s="215"/>
      <c r="BE87" s="215"/>
      <c r="BF87" s="215"/>
      <c r="BG87" s="215"/>
      <c r="BH87" s="215"/>
    </row>
    <row r="88" spans="1:60" outlineLevel="1" x14ac:dyDescent="0.25">
      <c r="A88" s="222"/>
      <c r="B88" s="223"/>
      <c r="C88" s="260" t="s">
        <v>249</v>
      </c>
      <c r="D88" s="228"/>
      <c r="E88" s="229">
        <v>0.45333000000000001</v>
      </c>
      <c r="F88" s="226"/>
      <c r="G88" s="226"/>
      <c r="H88" s="226"/>
      <c r="I88" s="226"/>
      <c r="J88" s="226"/>
      <c r="K88" s="226"/>
      <c r="L88" s="226"/>
      <c r="M88" s="226"/>
      <c r="N88" s="225"/>
      <c r="O88" s="225"/>
      <c r="P88" s="225"/>
      <c r="Q88" s="225"/>
      <c r="R88" s="226"/>
      <c r="S88" s="226"/>
      <c r="T88" s="226"/>
      <c r="U88" s="226"/>
      <c r="V88" s="226"/>
      <c r="W88" s="226"/>
      <c r="X88" s="226"/>
      <c r="Y88" s="215"/>
      <c r="Z88" s="215"/>
      <c r="AA88" s="215"/>
      <c r="AB88" s="215"/>
      <c r="AC88" s="215"/>
      <c r="AD88" s="215"/>
      <c r="AE88" s="215"/>
      <c r="AF88" s="215"/>
      <c r="AG88" s="215" t="s">
        <v>166</v>
      </c>
      <c r="AH88" s="215">
        <v>0</v>
      </c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  <c r="BD88" s="215"/>
      <c r="BE88" s="215"/>
      <c r="BF88" s="215"/>
      <c r="BG88" s="215"/>
      <c r="BH88" s="215"/>
    </row>
    <row r="89" spans="1:60" ht="20.399999999999999" outlineLevel="1" x14ac:dyDescent="0.25">
      <c r="A89" s="238">
        <v>38</v>
      </c>
      <c r="B89" s="239" t="s">
        <v>250</v>
      </c>
      <c r="C89" s="258" t="s">
        <v>251</v>
      </c>
      <c r="D89" s="240" t="s">
        <v>164</v>
      </c>
      <c r="E89" s="241">
        <v>7.5555000000000003</v>
      </c>
      <c r="F89" s="242"/>
      <c r="G89" s="243">
        <f>ROUND(E89*F89,2)</f>
        <v>0</v>
      </c>
      <c r="H89" s="242"/>
      <c r="I89" s="243">
        <f>ROUND(E89*H89,2)</f>
        <v>0</v>
      </c>
      <c r="J89" s="242"/>
      <c r="K89" s="243">
        <f>ROUND(E89*J89,2)</f>
        <v>0</v>
      </c>
      <c r="L89" s="243">
        <v>21</v>
      </c>
      <c r="M89" s="243">
        <f>G89*(1+L89/100)</f>
        <v>0</v>
      </c>
      <c r="N89" s="241">
        <v>2.5249999999999999</v>
      </c>
      <c r="O89" s="241">
        <f>ROUND(E89*N89,2)</f>
        <v>19.079999999999998</v>
      </c>
      <c r="P89" s="241">
        <v>0</v>
      </c>
      <c r="Q89" s="241">
        <f>ROUND(E89*P89,2)</f>
        <v>0</v>
      </c>
      <c r="R89" s="243" t="s">
        <v>131</v>
      </c>
      <c r="S89" s="243" t="s">
        <v>132</v>
      </c>
      <c r="T89" s="244" t="s">
        <v>133</v>
      </c>
      <c r="U89" s="226">
        <v>2.58</v>
      </c>
      <c r="V89" s="226">
        <f>ROUND(E89*U89,2)</f>
        <v>19.489999999999998</v>
      </c>
      <c r="W89" s="226"/>
      <c r="X89" s="226" t="s">
        <v>126</v>
      </c>
      <c r="Y89" s="215"/>
      <c r="Z89" s="215"/>
      <c r="AA89" s="215"/>
      <c r="AB89" s="215"/>
      <c r="AC89" s="215"/>
      <c r="AD89" s="215"/>
      <c r="AE89" s="215"/>
      <c r="AF89" s="215"/>
      <c r="AG89" s="215" t="s">
        <v>127</v>
      </c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5"/>
      <c r="BC89" s="215"/>
      <c r="BD89" s="215"/>
      <c r="BE89" s="215"/>
      <c r="BF89" s="215"/>
      <c r="BG89" s="215"/>
      <c r="BH89" s="215"/>
    </row>
    <row r="90" spans="1:60" outlineLevel="1" x14ac:dyDescent="0.25">
      <c r="A90" s="222"/>
      <c r="B90" s="223"/>
      <c r="C90" s="259" t="s">
        <v>252</v>
      </c>
      <c r="D90" s="253"/>
      <c r="E90" s="253"/>
      <c r="F90" s="253"/>
      <c r="G90" s="253"/>
      <c r="H90" s="226"/>
      <c r="I90" s="226"/>
      <c r="J90" s="226"/>
      <c r="K90" s="226"/>
      <c r="L90" s="226"/>
      <c r="M90" s="226"/>
      <c r="N90" s="225"/>
      <c r="O90" s="225"/>
      <c r="P90" s="225"/>
      <c r="Q90" s="225"/>
      <c r="R90" s="226"/>
      <c r="S90" s="226"/>
      <c r="T90" s="226"/>
      <c r="U90" s="226"/>
      <c r="V90" s="226"/>
      <c r="W90" s="226"/>
      <c r="X90" s="226"/>
      <c r="Y90" s="215"/>
      <c r="Z90" s="215"/>
      <c r="AA90" s="215"/>
      <c r="AB90" s="215"/>
      <c r="AC90" s="215"/>
      <c r="AD90" s="215"/>
      <c r="AE90" s="215"/>
      <c r="AF90" s="215"/>
      <c r="AG90" s="215" t="s">
        <v>137</v>
      </c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5"/>
      <c r="BD90" s="215"/>
      <c r="BE90" s="215"/>
      <c r="BF90" s="215"/>
      <c r="BG90" s="215"/>
      <c r="BH90" s="215"/>
    </row>
    <row r="91" spans="1:60" outlineLevel="1" x14ac:dyDescent="0.25">
      <c r="A91" s="222"/>
      <c r="B91" s="223"/>
      <c r="C91" s="260" t="s">
        <v>253</v>
      </c>
      <c r="D91" s="228"/>
      <c r="E91" s="229">
        <v>7.5555000000000003</v>
      </c>
      <c r="F91" s="226"/>
      <c r="G91" s="226"/>
      <c r="H91" s="226"/>
      <c r="I91" s="226"/>
      <c r="J91" s="226"/>
      <c r="K91" s="226"/>
      <c r="L91" s="226"/>
      <c r="M91" s="226"/>
      <c r="N91" s="225"/>
      <c r="O91" s="225"/>
      <c r="P91" s="225"/>
      <c r="Q91" s="225"/>
      <c r="R91" s="226"/>
      <c r="S91" s="226"/>
      <c r="T91" s="226"/>
      <c r="U91" s="226"/>
      <c r="V91" s="226"/>
      <c r="W91" s="226"/>
      <c r="X91" s="226"/>
      <c r="Y91" s="215"/>
      <c r="Z91" s="215"/>
      <c r="AA91" s="215"/>
      <c r="AB91" s="215"/>
      <c r="AC91" s="215"/>
      <c r="AD91" s="215"/>
      <c r="AE91" s="215"/>
      <c r="AF91" s="215"/>
      <c r="AG91" s="215" t="s">
        <v>166</v>
      </c>
      <c r="AH91" s="215">
        <v>0</v>
      </c>
      <c r="AI91" s="215"/>
      <c r="AJ91" s="215"/>
      <c r="AK91" s="215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5"/>
      <c r="BD91" s="215"/>
      <c r="BE91" s="215"/>
      <c r="BF91" s="215"/>
      <c r="BG91" s="215"/>
      <c r="BH91" s="215"/>
    </row>
    <row r="92" spans="1:60" ht="20.399999999999999" outlineLevel="1" x14ac:dyDescent="0.25">
      <c r="A92" s="238">
        <v>39</v>
      </c>
      <c r="B92" s="239" t="s">
        <v>254</v>
      </c>
      <c r="C92" s="258" t="s">
        <v>255</v>
      </c>
      <c r="D92" s="240" t="s">
        <v>142</v>
      </c>
      <c r="E92" s="241">
        <v>83.95</v>
      </c>
      <c r="F92" s="242"/>
      <c r="G92" s="243">
        <f>ROUND(E92*F92,2)</f>
        <v>0</v>
      </c>
      <c r="H92" s="242"/>
      <c r="I92" s="243">
        <f>ROUND(E92*H92,2)</f>
        <v>0</v>
      </c>
      <c r="J92" s="242"/>
      <c r="K92" s="243">
        <f>ROUND(E92*J92,2)</f>
        <v>0</v>
      </c>
      <c r="L92" s="243">
        <v>21</v>
      </c>
      <c r="M92" s="243">
        <f>G92*(1+L92/100)</f>
        <v>0</v>
      </c>
      <c r="N92" s="241">
        <v>7.7160000000000006E-2</v>
      </c>
      <c r="O92" s="241">
        <f>ROUND(E92*N92,2)</f>
        <v>6.48</v>
      </c>
      <c r="P92" s="241">
        <v>0</v>
      </c>
      <c r="Q92" s="241">
        <f>ROUND(E92*P92,2)</f>
        <v>0</v>
      </c>
      <c r="R92" s="243" t="s">
        <v>131</v>
      </c>
      <c r="S92" s="243" t="s">
        <v>132</v>
      </c>
      <c r="T92" s="244" t="s">
        <v>133</v>
      </c>
      <c r="U92" s="226">
        <v>0.23300000000000001</v>
      </c>
      <c r="V92" s="226">
        <f>ROUND(E92*U92,2)</f>
        <v>19.559999999999999</v>
      </c>
      <c r="W92" s="226"/>
      <c r="X92" s="226" t="s">
        <v>126</v>
      </c>
      <c r="Y92" s="215"/>
      <c r="Z92" s="215"/>
      <c r="AA92" s="215"/>
      <c r="AB92" s="215"/>
      <c r="AC92" s="215"/>
      <c r="AD92" s="215"/>
      <c r="AE92" s="215"/>
      <c r="AF92" s="215"/>
      <c r="AG92" s="215" t="s">
        <v>127</v>
      </c>
      <c r="AH92" s="215"/>
      <c r="AI92" s="215"/>
      <c r="AJ92" s="215"/>
      <c r="AK92" s="215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</row>
    <row r="93" spans="1:60" outlineLevel="1" x14ac:dyDescent="0.25">
      <c r="A93" s="222"/>
      <c r="B93" s="223"/>
      <c r="C93" s="259" t="s">
        <v>256</v>
      </c>
      <c r="D93" s="253"/>
      <c r="E93" s="253"/>
      <c r="F93" s="253"/>
      <c r="G93" s="253"/>
      <c r="H93" s="226"/>
      <c r="I93" s="226"/>
      <c r="J93" s="226"/>
      <c r="K93" s="226"/>
      <c r="L93" s="226"/>
      <c r="M93" s="226"/>
      <c r="N93" s="225"/>
      <c r="O93" s="225"/>
      <c r="P93" s="225"/>
      <c r="Q93" s="225"/>
      <c r="R93" s="226"/>
      <c r="S93" s="226"/>
      <c r="T93" s="226"/>
      <c r="U93" s="226"/>
      <c r="V93" s="226"/>
      <c r="W93" s="226"/>
      <c r="X93" s="226"/>
      <c r="Y93" s="215"/>
      <c r="Z93" s="215"/>
      <c r="AA93" s="215"/>
      <c r="AB93" s="215"/>
      <c r="AC93" s="215"/>
      <c r="AD93" s="215"/>
      <c r="AE93" s="215"/>
      <c r="AF93" s="215"/>
      <c r="AG93" s="215" t="s">
        <v>137</v>
      </c>
      <c r="AH93" s="215"/>
      <c r="AI93" s="215"/>
      <c r="AJ93" s="215"/>
      <c r="AK93" s="215"/>
      <c r="AL93" s="215"/>
      <c r="AM93" s="215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5"/>
      <c r="BC93" s="215"/>
      <c r="BD93" s="215"/>
      <c r="BE93" s="215"/>
      <c r="BF93" s="215"/>
      <c r="BG93" s="215"/>
      <c r="BH93" s="215"/>
    </row>
    <row r="94" spans="1:60" x14ac:dyDescent="0.25">
      <c r="A94" s="3"/>
      <c r="B94" s="4"/>
      <c r="C94" s="263"/>
      <c r="D94" s="6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AE94">
        <v>15</v>
      </c>
      <c r="AF94">
        <v>21</v>
      </c>
      <c r="AG94" t="s">
        <v>106</v>
      </c>
    </row>
    <row r="95" spans="1:60" x14ac:dyDescent="0.25">
      <c r="A95" s="218"/>
      <c r="B95" s="219" t="s">
        <v>29</v>
      </c>
      <c r="C95" s="264"/>
      <c r="D95" s="220"/>
      <c r="E95" s="221"/>
      <c r="F95" s="221"/>
      <c r="G95" s="237">
        <f>G8+G10+G13+G15+G17+G26+G36+G45+G49+G52+G59+G69+G72+G74+G85</f>
        <v>0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AE95">
        <f>SUMIF(L7:L93,AE94,G7:G93)</f>
        <v>0</v>
      </c>
      <c r="AF95">
        <f>SUMIF(L7:L93,AF94,G7:G93)</f>
        <v>0</v>
      </c>
      <c r="AG95" t="s">
        <v>257</v>
      </c>
    </row>
    <row r="96" spans="1:60" x14ac:dyDescent="0.25">
      <c r="C96" s="265"/>
      <c r="D96" s="10"/>
      <c r="AG96" t="s">
        <v>258</v>
      </c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ItImZ66qRpP8MuuHT3A4/+aZ/lDIW/qM4b1M/t51B6xhsYvvZwYlj51nypL70Qw7n2VuQVKLZKCiJ7WrW9V3ug==" saltValue="lFcDvVlNvp3FkkcqWco2PQ==" spinCount="100000" sheet="1"/>
  <mergeCells count="17">
    <mergeCell ref="C67:G67"/>
    <mergeCell ref="C79:G79"/>
    <mergeCell ref="C87:G87"/>
    <mergeCell ref="C90:G90"/>
    <mergeCell ref="C93:G93"/>
    <mergeCell ref="C21:G21"/>
    <mergeCell ref="C30:G30"/>
    <mergeCell ref="C32:G32"/>
    <mergeCell ref="C39:G39"/>
    <mergeCell ref="C43:G43"/>
    <mergeCell ref="C64:G64"/>
    <mergeCell ref="A1:G1"/>
    <mergeCell ref="C2:G2"/>
    <mergeCell ref="C3:G3"/>
    <mergeCell ref="C4:G4"/>
    <mergeCell ref="C12:G12"/>
    <mergeCell ref="C19:G19"/>
  </mergeCells>
  <pageMargins left="0.59055118110236204" right="0.196850393700787" top="0.78740157499999996" bottom="0.78740157499999996" header="0.3" footer="0.3"/>
  <pageSetup paperSize="9" orientation="landscape" horizontalDpi="30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</dc:creator>
  <cp:lastModifiedBy>barto</cp:lastModifiedBy>
  <cp:lastPrinted>2019-03-19T12:27:02Z</cp:lastPrinted>
  <dcterms:created xsi:type="dcterms:W3CDTF">2009-04-08T07:15:50Z</dcterms:created>
  <dcterms:modified xsi:type="dcterms:W3CDTF">2022-12-09T09:17:46Z</dcterms:modified>
</cp:coreProperties>
</file>