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_Master\Public\Starosta\AKCE\hřbitovChuchelna\Výběrové řízení 2\"/>
    </mc:Choice>
  </mc:AlternateContent>
  <xr:revisionPtr revIDLastSave="0" documentId="8_{02E5DEAA-1894-4863-A002-012955F1C739}" xr6:coauthVersionLast="47" xr6:coauthVersionMax="47" xr10:uidLastSave="{00000000-0000-0000-0000-000000000000}"/>
  <bookViews>
    <workbookView xWindow="1500" yWindow="1632" windowWidth="17280" windowHeight="10044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Pol'!$A$1:$X$86</definedName>
    <definedName name="_xlnm.Print_Area" localSheetId="4">'01 02 Pol'!$A$1:$X$33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G43" i="1"/>
  <c r="F43" i="1"/>
  <c r="G42" i="1"/>
  <c r="F42" i="1"/>
  <c r="G41" i="1"/>
  <c r="I41" i="1" s="1"/>
  <c r="F41" i="1"/>
  <c r="G39" i="1"/>
  <c r="F39" i="1"/>
  <c r="G32" i="13"/>
  <c r="BA24" i="13"/>
  <c r="BA16" i="13"/>
  <c r="BA10" i="13"/>
  <c r="G8" i="13"/>
  <c r="O8" i="13"/>
  <c r="G9" i="13"/>
  <c r="M9" i="13" s="1"/>
  <c r="M8" i="13" s="1"/>
  <c r="I9" i="13"/>
  <c r="I8" i="13" s="1"/>
  <c r="K9" i="13"/>
  <c r="K8" i="13" s="1"/>
  <c r="O9" i="13"/>
  <c r="Q9" i="13"/>
  <c r="Q8" i="13" s="1"/>
  <c r="V9" i="13"/>
  <c r="V8" i="13" s="1"/>
  <c r="G15" i="13"/>
  <c r="I15" i="13"/>
  <c r="K15" i="13"/>
  <c r="M15" i="13"/>
  <c r="O15" i="13"/>
  <c r="Q15" i="13"/>
  <c r="V15" i="13"/>
  <c r="G20" i="13"/>
  <c r="G19" i="13" s="1"/>
  <c r="I20" i="13"/>
  <c r="I19" i="13" s="1"/>
  <c r="K20" i="13"/>
  <c r="O20" i="13"/>
  <c r="O19" i="13" s="1"/>
  <c r="Q20" i="13"/>
  <c r="Q19" i="13" s="1"/>
  <c r="V20" i="13"/>
  <c r="G26" i="13"/>
  <c r="M26" i="13" s="1"/>
  <c r="I26" i="13"/>
  <c r="K26" i="13"/>
  <c r="K19" i="13" s="1"/>
  <c r="O26" i="13"/>
  <c r="Q26" i="13"/>
  <c r="V26" i="13"/>
  <c r="V19" i="13" s="1"/>
  <c r="G27" i="13"/>
  <c r="I27" i="13"/>
  <c r="K27" i="13"/>
  <c r="M27" i="13"/>
  <c r="O27" i="13"/>
  <c r="Q27" i="13"/>
  <c r="V27" i="13"/>
  <c r="G28" i="13"/>
  <c r="I28" i="13"/>
  <c r="K28" i="13"/>
  <c r="M28" i="13"/>
  <c r="O28" i="13"/>
  <c r="Q28" i="13"/>
  <c r="V28" i="13"/>
  <c r="G30" i="13"/>
  <c r="M30" i="13" s="1"/>
  <c r="I30" i="13"/>
  <c r="K30" i="13"/>
  <c r="O30" i="13"/>
  <c r="Q30" i="13"/>
  <c r="V30" i="13"/>
  <c r="AE32" i="13"/>
  <c r="AF32" i="13"/>
  <c r="G85" i="12"/>
  <c r="BA61" i="12"/>
  <c r="BA19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1" i="12"/>
  <c r="I11" i="12"/>
  <c r="K11" i="12"/>
  <c r="M11" i="12"/>
  <c r="O11" i="12"/>
  <c r="Q11" i="12"/>
  <c r="V11" i="12"/>
  <c r="G13" i="12"/>
  <c r="I13" i="12"/>
  <c r="K13" i="12"/>
  <c r="M13" i="12"/>
  <c r="O13" i="12"/>
  <c r="Q13" i="12"/>
  <c r="V13" i="12"/>
  <c r="G14" i="12"/>
  <c r="M14" i="12" s="1"/>
  <c r="I14" i="12"/>
  <c r="K14" i="12"/>
  <c r="O14" i="12"/>
  <c r="O8" i="12" s="1"/>
  <c r="Q14" i="12"/>
  <c r="V14" i="12"/>
  <c r="G16" i="12"/>
  <c r="I16" i="12"/>
  <c r="K16" i="12"/>
  <c r="M16" i="12"/>
  <c r="O16" i="12"/>
  <c r="Q16" i="12"/>
  <c r="V16" i="12"/>
  <c r="G18" i="12"/>
  <c r="M18" i="12" s="1"/>
  <c r="I18" i="12"/>
  <c r="K18" i="12"/>
  <c r="O18" i="12"/>
  <c r="Q18" i="12"/>
  <c r="V18" i="12"/>
  <c r="G21" i="12"/>
  <c r="I21" i="12"/>
  <c r="K21" i="12"/>
  <c r="M21" i="12"/>
  <c r="O21" i="12"/>
  <c r="Q21" i="12"/>
  <c r="V21" i="12"/>
  <c r="G24" i="12"/>
  <c r="I24" i="12"/>
  <c r="I23" i="12" s="1"/>
  <c r="K24" i="12"/>
  <c r="K23" i="12" s="1"/>
  <c r="M24" i="12"/>
  <c r="O24" i="12"/>
  <c r="Q24" i="12"/>
  <c r="Q23" i="12" s="1"/>
  <c r="V24" i="12"/>
  <c r="V23" i="12" s="1"/>
  <c r="G37" i="12"/>
  <c r="M37" i="12" s="1"/>
  <c r="I37" i="12"/>
  <c r="K37" i="12"/>
  <c r="O37" i="12"/>
  <c r="Q37" i="12"/>
  <c r="V37" i="12"/>
  <c r="G49" i="12"/>
  <c r="I49" i="12"/>
  <c r="K49" i="12"/>
  <c r="M49" i="12"/>
  <c r="O49" i="12"/>
  <c r="Q49" i="12"/>
  <c r="V49" i="12"/>
  <c r="G56" i="12"/>
  <c r="M56" i="12" s="1"/>
  <c r="I56" i="12"/>
  <c r="K56" i="12"/>
  <c r="O56" i="12"/>
  <c r="O23" i="12" s="1"/>
  <c r="Q56" i="12"/>
  <c r="V56" i="12"/>
  <c r="G57" i="12"/>
  <c r="I57" i="12"/>
  <c r="K57" i="12"/>
  <c r="M57" i="12"/>
  <c r="O57" i="12"/>
  <c r="Q57" i="12"/>
  <c r="V57" i="12"/>
  <c r="G58" i="12"/>
  <c r="M58" i="12" s="1"/>
  <c r="I58" i="12"/>
  <c r="K58" i="12"/>
  <c r="O58" i="12"/>
  <c r="Q58" i="12"/>
  <c r="V58" i="12"/>
  <c r="G60" i="12"/>
  <c r="I60" i="12"/>
  <c r="K60" i="12"/>
  <c r="M60" i="12"/>
  <c r="O60" i="12"/>
  <c r="Q60" i="12"/>
  <c r="V60" i="12"/>
  <c r="G64" i="12"/>
  <c r="K64" i="12"/>
  <c r="O64" i="12"/>
  <c r="G65" i="12"/>
  <c r="I65" i="12"/>
  <c r="I64" i="12" s="1"/>
  <c r="K65" i="12"/>
  <c r="M65" i="12"/>
  <c r="M64" i="12" s="1"/>
  <c r="O65" i="12"/>
  <c r="Q65" i="12"/>
  <c r="Q64" i="12" s="1"/>
  <c r="V65" i="12"/>
  <c r="V64" i="12" s="1"/>
  <c r="G67" i="12"/>
  <c r="K67" i="12"/>
  <c r="O67" i="12"/>
  <c r="V67" i="12"/>
  <c r="G68" i="12"/>
  <c r="I68" i="12"/>
  <c r="I67" i="12" s="1"/>
  <c r="K68" i="12"/>
  <c r="M68" i="12"/>
  <c r="M67" i="12" s="1"/>
  <c r="O68" i="12"/>
  <c r="Q68" i="12"/>
  <c r="Q67" i="12" s="1"/>
  <c r="V68" i="12"/>
  <c r="G69" i="12"/>
  <c r="G70" i="12"/>
  <c r="I70" i="12"/>
  <c r="I69" i="12" s="1"/>
  <c r="K70" i="12"/>
  <c r="M70" i="12"/>
  <c r="O70" i="12"/>
  <c r="Q70" i="12"/>
  <c r="Q69" i="12" s="1"/>
  <c r="V70" i="12"/>
  <c r="G72" i="12"/>
  <c r="M72" i="12" s="1"/>
  <c r="I72" i="12"/>
  <c r="K72" i="12"/>
  <c r="K69" i="12" s="1"/>
  <c r="O72" i="12"/>
  <c r="Q72" i="12"/>
  <c r="V72" i="12"/>
  <c r="V69" i="12" s="1"/>
  <c r="G74" i="12"/>
  <c r="I74" i="12"/>
  <c r="K74" i="12"/>
  <c r="M74" i="12"/>
  <c r="O74" i="12"/>
  <c r="Q74" i="12"/>
  <c r="V74" i="12"/>
  <c r="G76" i="12"/>
  <c r="M76" i="12" s="1"/>
  <c r="I76" i="12"/>
  <c r="K76" i="12"/>
  <c r="O76" i="12"/>
  <c r="O69" i="12" s="1"/>
  <c r="Q76" i="12"/>
  <c r="V76" i="12"/>
  <c r="G79" i="12"/>
  <c r="M79" i="12" s="1"/>
  <c r="I79" i="12"/>
  <c r="K79" i="12"/>
  <c r="K78" i="12" s="1"/>
  <c r="O79" i="12"/>
  <c r="Q79" i="12"/>
  <c r="V79" i="12"/>
  <c r="V78" i="12" s="1"/>
  <c r="G80" i="12"/>
  <c r="I80" i="12"/>
  <c r="K80" i="12"/>
  <c r="M80" i="12"/>
  <c r="O80" i="12"/>
  <c r="Q80" i="12"/>
  <c r="V80" i="12"/>
  <c r="G81" i="12"/>
  <c r="M81" i="12" s="1"/>
  <c r="I81" i="12"/>
  <c r="K81" i="12"/>
  <c r="O81" i="12"/>
  <c r="O78" i="12" s="1"/>
  <c r="Q81" i="12"/>
  <c r="V81" i="12"/>
  <c r="G82" i="12"/>
  <c r="M82" i="12" s="1"/>
  <c r="I82" i="12"/>
  <c r="I78" i="12" s="1"/>
  <c r="K82" i="12"/>
  <c r="O82" i="12"/>
  <c r="Q82" i="12"/>
  <c r="Q78" i="12" s="1"/>
  <c r="V82" i="12"/>
  <c r="AE85" i="12"/>
  <c r="I20" i="1"/>
  <c r="I19" i="1"/>
  <c r="I18" i="1"/>
  <c r="I17" i="1"/>
  <c r="I16" i="1"/>
  <c r="I63" i="1"/>
  <c r="J62" i="1" s="1"/>
  <c r="F44" i="1"/>
  <c r="G23" i="1" s="1"/>
  <c r="G44" i="1"/>
  <c r="G25" i="1" s="1"/>
  <c r="H44" i="1"/>
  <c r="I44" i="1"/>
  <c r="J43" i="1" s="1"/>
  <c r="I43" i="1"/>
  <c r="I42" i="1"/>
  <c r="I39" i="1"/>
  <c r="J28" i="1"/>
  <c r="J26" i="1"/>
  <c r="G38" i="1"/>
  <c r="F38" i="1"/>
  <c r="J23" i="1"/>
  <c r="J24" i="1"/>
  <c r="J25" i="1"/>
  <c r="J27" i="1"/>
  <c r="E24" i="1"/>
  <c r="G24" i="1"/>
  <c r="E26" i="1"/>
  <c r="G26" i="1"/>
  <c r="J57" i="1" l="1"/>
  <c r="J58" i="1"/>
  <c r="J60" i="1"/>
  <c r="J59" i="1"/>
  <c r="J56" i="1"/>
  <c r="J61" i="1"/>
  <c r="J55" i="1"/>
  <c r="A27" i="1"/>
  <c r="M20" i="13"/>
  <c r="M19" i="13" s="1"/>
  <c r="M69" i="12"/>
  <c r="M23" i="12"/>
  <c r="M78" i="12"/>
  <c r="M8" i="12"/>
  <c r="G23" i="12"/>
  <c r="G8" i="12"/>
  <c r="AF85" i="12"/>
  <c r="G78" i="12"/>
  <c r="I21" i="1"/>
  <c r="J42" i="1"/>
  <c r="J39" i="1"/>
  <c r="J44" i="1" s="1"/>
  <c r="J41" i="1"/>
  <c r="J63" i="1" l="1"/>
  <c r="A28" i="1"/>
  <c r="G28" i="1"/>
  <c r="G27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6" authorId="0" shapeId="0" xr:uid="{28C02753-241D-4D5D-AAD1-EBBEE36E460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D7B01F3-2739-4B39-92E6-50C040D3056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6" authorId="0" shapeId="0" xr:uid="{F4C212F8-6308-45B6-BF2F-7010D4ED60B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0CEE627-E3C8-4F2C-974E-5F5406D8E71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<sst xmlns="http://schemas.openxmlformats.org/spreadsheetml/2006/main" count="574" uniqueCount="259">
  <si>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</si>
  <si>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</si>
  <si>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</si>
  <si>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</si>
  <si>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</si>
  <si>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</si>
  <si>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</si>
  <si>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</si>
  <si>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</si>
  <si>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</si>
  <si>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</si>
  <si>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</si>
  <si>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</si>
  <si>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</si>
  <si>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</si>
  <si>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</si>
  <si>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</si>
  <si>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</si>
  <si>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</si>
  <si>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</si>
  <si>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</si>
  <si>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</si>
  <si>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</si>
  <si>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</si>
  <si>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</si>
  <si>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</si>
  <si>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</si>
  <si>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</si>
  <si>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</si>
  <si>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</si>
  <si>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</si>
  <si>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</si>
  <si>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</si>
  <si>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</si>
  <si>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</si>
  <si>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</si>
  <si>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</si>
  <si>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</si>
  <si>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</si>
  <si>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</si>
  <si>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</si>
  <si>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</si>
  <si>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</si>
  <si>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2020-054</t>
  </si>
  <si>
    <t>Oprava hřbitovní zdi k.u. Chuchelna</t>
  </si>
  <si>
    <t>Stavba</t>
  </si>
  <si>
    <t>Stavební objekt</t>
  </si>
  <si>
    <t>01</t>
  </si>
  <si>
    <t>Oprava hřbitovní zdi</t>
  </si>
  <si>
    <t>02</t>
  </si>
  <si>
    <t>Odbourání stávajícího stavu</t>
  </si>
  <si>
    <t>Celkem za stavbu</t>
  </si>
  <si>
    <t>CZK</t>
  </si>
  <si>
    <t>#POPS</t>
  </si>
  <si>
    <t>Popis stavby: 2020-054 - Oprava hřbitovní zdi k.u. Chuchelna</t>
  </si>
  <si>
    <t>#POPO</t>
  </si>
  <si>
    <t>Popis objektu: 01 - Oprava hřbitovní zdi k.u. Chuchelna</t>
  </si>
  <si>
    <t>#POPR</t>
  </si>
  <si>
    <t>Popis rozpočtu: 01 - Oprava hřbitovní zdi</t>
  </si>
  <si>
    <t>Popis rozpočtu: 02 - Odbourání stávajícího stavu</t>
  </si>
  <si>
    <t>Rekapitulace dílů</t>
  </si>
  <si>
    <t>Typ dílu</t>
  </si>
  <si>
    <t>1</t>
  </si>
  <si>
    <t>Zemní práce</t>
  </si>
  <si>
    <t>3</t>
  </si>
  <si>
    <t>Svislé a kompletní konstrukce</t>
  </si>
  <si>
    <t>62</t>
  </si>
  <si>
    <t>Úpravy povrchů vnější</t>
  </si>
  <si>
    <t>96</t>
  </si>
  <si>
    <t>Bourání konstrukcí</t>
  </si>
  <si>
    <t>99</t>
  </si>
  <si>
    <t>Staveništní přesun hmot</t>
  </si>
  <si>
    <t>711</t>
  </si>
  <si>
    <t>Izolace proti vodě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</si>
  <si>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</si>
  <si>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</si>
  <si>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</si>
  <si>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</si>
  <si>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</si>
  <si>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</si>
  <si>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</si>
  <si>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</si>
  <si>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</si>
  <si>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</si>
  <si>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</si>
  <si>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</si>
  <si>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</si>
  <si>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</si>
  <si>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</si>
  <si>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</si>
  <si>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</si>
  <si>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</si>
  <si>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</si>
  <si>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</si>
  <si>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</si>
  <si>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</si>
  <si>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</si>
  <si>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</si>
  <si>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</si>
  <si>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</si>
  <si>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</si>
  <si>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</si>
  <si>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</si>
  <si>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</si>
  <si>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</si>
  <si>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</si>
  <si>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</si>
  <si>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</si>
  <si>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</si>
  <si>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139601103</t>
  </si>
  <si>
    <t>Ruční výkop jam, rýh a šachet v hornině tř. 4</t>
  </si>
  <si>
    <t>m3</t>
  </si>
  <si>
    <t>Vlastní</t>
  </si>
  <si>
    <t>Indiv</t>
  </si>
  <si>
    <t>Práce</t>
  </si>
  <si>
    <t>POL1_</t>
  </si>
  <si>
    <t>(51,7+7,185)*0,3*0,3*2</t>
  </si>
  <si>
    <t>VV</t>
  </si>
  <si>
    <t>162301101</t>
  </si>
  <si>
    <t>Vodorovné přemístění výkopku z hor.1-4 do 500 m</t>
  </si>
  <si>
    <t>10,5993</t>
  </si>
  <si>
    <t>162701105</t>
  </si>
  <si>
    <t>Vodorovné přemístění výkopku z hor.1-4 do 10000 m</t>
  </si>
  <si>
    <t>162701109</t>
  </si>
  <si>
    <t>Příplatek k vod. přemístění hor.1-4 za další 1 km</t>
  </si>
  <si>
    <t>10,5993*10</t>
  </si>
  <si>
    <t>199000005</t>
  </si>
  <si>
    <t>Poplatek za skládku zeminy 1- 4</t>
  </si>
  <si>
    <t>t</t>
  </si>
  <si>
    <t>10,5993*1,8</t>
  </si>
  <si>
    <t>175101201R00</t>
  </si>
  <si>
    <t>Obsyp objektů bez prohození sypaniny</t>
  </si>
  <si>
    <t>800-1</t>
  </si>
  <si>
    <t>RTS 22/ I</t>
  </si>
  <si>
    <t>sypaninou z vhodných hornin tř. 1 - 4 nebo materiálem, uloženým ve vzdálenosti do 30 m od vnějšího kraje objektu, pro jakoukoliv míru zhutnění,</t>
  </si>
  <si>
    <t>SPI</t>
  </si>
  <si>
    <t>obsyp kačírkem : (51,7+7,185)*0,3*0,3*2</t>
  </si>
  <si>
    <t>58333665R</t>
  </si>
  <si>
    <t>kamenivo přírodní těžené frakce 22,0 až 32,0 mm; třída prané, kačírek</t>
  </si>
  <si>
    <t>SPCM</t>
  </si>
  <si>
    <t>Specifikace</t>
  </si>
  <si>
    <t>POL3_</t>
  </si>
  <si>
    <t>10,5993*1,1</t>
  </si>
  <si>
    <t>310901115</t>
  </si>
  <si>
    <t>Úprava líce při zdění režného zdiva přesně na lišt</t>
  </si>
  <si>
    <t>m2</t>
  </si>
  <si>
    <t>3,2*1,98</t>
  </si>
  <si>
    <t>3,087*1,98</t>
  </si>
  <si>
    <t>3,1*1,98*8</t>
  </si>
  <si>
    <t>2,946*1,98</t>
  </si>
  <si>
    <t>2,945*1,98</t>
  </si>
  <si>
    <t>2,947*1,98</t>
  </si>
  <si>
    <t>3,242*1,98</t>
  </si>
  <si>
    <t>2,89*1,98</t>
  </si>
  <si>
    <t>pilíře : 0,375*2,3*2*16</t>
  </si>
  <si>
    <t>0,675*2,3*4*3</t>
  </si>
  <si>
    <t>311271119R00</t>
  </si>
  <si>
    <t>Zdivo nosné z cihel vápenopískových P 30 na SMS 5 MPa</t>
  </si>
  <si>
    <t>801-1</t>
  </si>
  <si>
    <t>s pomocným lešením o výšce podlahy do 1900 mm a pro zatížení 1,5 kPa,</t>
  </si>
  <si>
    <t>3,2*0,25*1,98</t>
  </si>
  <si>
    <t>3,087*0,25*1,98</t>
  </si>
  <si>
    <t>3,1*0,25*1,98*8</t>
  </si>
  <si>
    <t>2,946*0,25*1,98</t>
  </si>
  <si>
    <t>2,945*0,25*1,98</t>
  </si>
  <si>
    <t>2,947*0,25*1,98</t>
  </si>
  <si>
    <t>3,242*0,25*1,98</t>
  </si>
  <si>
    <t>2,89*0,25*1,98</t>
  </si>
  <si>
    <t>331271124R01</t>
  </si>
  <si>
    <t>Zdivo pilířů z cihel vápenopís. NF P25, na MVC s použitím suché maltové směsi</t>
  </si>
  <si>
    <t>sloupky : 0,375*0,5*2,3*15</t>
  </si>
  <si>
    <t>-0,145*0,27*2,3*16</t>
  </si>
  <si>
    <t>Mezisoučet</t>
  </si>
  <si>
    <t>krajní + roh : 0,675*0,675*2,3*3</t>
  </si>
  <si>
    <t>-0,445*0,445*2,3*3</t>
  </si>
  <si>
    <t>338261328</t>
  </si>
  <si>
    <t>Stříška plotového pilíře D+M zákrytová deska , přírodní</t>
  </si>
  <si>
    <t>kus</t>
  </si>
  <si>
    <t>Stříška plotového pilíře - rohový a u brány D+M zákrytová deska, přírodní</t>
  </si>
  <si>
    <t>R-položka</t>
  </si>
  <si>
    <t>POL12_1</t>
  </si>
  <si>
    <t>345232121</t>
  </si>
  <si>
    <t>Stříška plotu ze zákrytových desek, šířka 300 mm včetně dodávky desek ZD 1 - 20 a ZD 2 - 20</t>
  </si>
  <si>
    <t>m</t>
  </si>
  <si>
    <t>3,2+3,087+(8*3,1)+2,946+2,946+2,945+2,945+2,947+3,242+2,89</t>
  </si>
  <si>
    <t>330321311R00</t>
  </si>
  <si>
    <t>Beton sloupů a pilířů železový třídy C 20/25</t>
  </si>
  <si>
    <t>RTS 21/ II</t>
  </si>
  <si>
    <t>táhel, rámových stojek, vzpěr (bez výztuže), s pomocným lešením o výšce podlahy do 1,90 m a pro zatížení do 1,5 kPa,</t>
  </si>
  <si>
    <t>0,125*0,25*2,3*15</t>
  </si>
  <si>
    <t>0,375*0,375*2,3*3</t>
  </si>
  <si>
    <t>627452111</t>
  </si>
  <si>
    <t>Spárování maltou MCs zapuštěné rovné, zdí z cihel cementovou maltou</t>
  </si>
  <si>
    <t>149,08704*2</t>
  </si>
  <si>
    <t>999281105</t>
  </si>
  <si>
    <t>Přesun hmot pro opravy a údržbu do výšky 6 m</t>
  </si>
  <si>
    <t>POL1_1</t>
  </si>
  <si>
    <t>711212002</t>
  </si>
  <si>
    <t>Hydroizolační povlak - nátěr nebo stěrka (ladax)</t>
  </si>
  <si>
    <t>(51,7+7,185)*0,35*3</t>
  </si>
  <si>
    <t>711132311R00</t>
  </si>
  <si>
    <t>Provedení izolace proti zemní vlhkosti pásy na sucho svislá,  , nopovou fólií včetně uchycovacích prvků</t>
  </si>
  <si>
    <t>800-711</t>
  </si>
  <si>
    <t>(51,7+7,185)*0,5*2</t>
  </si>
  <si>
    <t>28323114R</t>
  </si>
  <si>
    <t>fólie izolační zemní drenážní; tloušťka 0,60 mm; výška nopů 8,0 mm; plošná hmotnost 550 g/m2; HDPE</t>
  </si>
  <si>
    <t>58,885*1,2</t>
  </si>
  <si>
    <t>998711201R00</t>
  </si>
  <si>
    <t>Přesun hmot pro izolace proti vodě svisle do 6 m</t>
  </si>
  <si>
    <t>Přesun hmot</t>
  </si>
  <si>
    <t>POL7_</t>
  </si>
  <si>
    <t>50 m vodorovně měřeno od těžiště půdorysné plochy skládky do těžiště půdorysné plochy objektu</t>
  </si>
  <si>
    <t>767-03</t>
  </si>
  <si>
    <t>D+M zpevňovacích plíšků 60x6x150mm</t>
  </si>
  <si>
    <t>kpl</t>
  </si>
  <si>
    <t>Kalkul</t>
  </si>
  <si>
    <t>767-01</t>
  </si>
  <si>
    <t>Očištění, vyspravení a nový nátěr stávající ocelové vstupní brány</t>
  </si>
  <si>
    <t>767-02</t>
  </si>
  <si>
    <t>Zpětná montáž vstupní ocelové brány</t>
  </si>
  <si>
    <t>998767201R00</t>
  </si>
  <si>
    <t>Přesun hmot pro kovové stavební doplňk. konstrukce v objektech výšky do 6 m</t>
  </si>
  <si>
    <t>800-767</t>
  </si>
  <si>
    <t>50 m vodorovně</t>
  </si>
  <si>
    <t>SUM</t>
  </si>
  <si>
    <t>END</t>
  </si>
  <si>
    <t>962032241R00</t>
  </si>
  <si>
    <t>Bourání zdiva nadzákladového z cihel pálených nebo vápenopískových, na maltu cementovou</t>
  </si>
  <si>
    <t>801-3</t>
  </si>
  <si>
    <t>nebo vybourání otvorů průřezové plochy přes 4 m2 ve zdivu nadzákladovém, včetně pomocného lešení o výšce podlahy do 1900 mm a pro zatížení do 1,5 kPa  (150 kg/m2)</t>
  </si>
  <si>
    <t>zdivo : 5*3*1,3*0,25</t>
  </si>
  <si>
    <t>9*3,1*0,84*0,25</t>
  </si>
  <si>
    <t>(3,2+2,9)*1,5*0,25</t>
  </si>
  <si>
    <t>962032314R00</t>
  </si>
  <si>
    <t>Bourání zdiva nadzákladového pilířů cihelných , na maltu vápenou nebo vápenocementovou</t>
  </si>
  <si>
    <t>sloupky : 0,5*0,375*0,84*15</t>
  </si>
  <si>
    <t>0,625*0,625*1,5*2</t>
  </si>
  <si>
    <t>979082318R00</t>
  </si>
  <si>
    <t xml:space="preserve">Vodorovná doprava suti a vybouraných hmot vodorovná doprava suti a vybouraných hmot bez naložení, s vyložením a hrubým urovnáním po suchu, vzdálenost přes 5000 do 6000 m,  </t>
  </si>
  <si>
    <t>832-1</t>
  </si>
  <si>
    <t>Přesun suti</t>
  </si>
  <si>
    <t>POL8_</t>
  </si>
  <si>
    <t>bez naložení, s vyložením a hrubým urovnáním</t>
  </si>
  <si>
    <t>Včetně:</t>
  </si>
  <si>
    <t>POP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</si>
  <si>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</si>
  <si>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</si>
  <si>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</si>
  <si>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>979082212R00</t>
  </si>
  <si>
    <t>Vodorovná doprava suti po suchu s naložením a se složením na vzdálenost do 50 m</t>
  </si>
  <si>
    <t>822-1</t>
  </si>
  <si>
    <t>979095312R00</t>
  </si>
  <si>
    <t>Naložení a složení suti</t>
  </si>
  <si>
    <t>979083191R00</t>
  </si>
  <si>
    <t>Vodorovné přemístění suti za každých dalších započatých 1000 m přes 6000 m</t>
  </si>
  <si>
    <t>800-6</t>
  </si>
  <si>
    <t>včetně naložení na dopravní prostředek a složení,</t>
  </si>
  <si>
    <t>979990001</t>
  </si>
  <si>
    <t>Poplatek za skládku stavební suti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</si>
</sst>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3" fontId="3" fillId="0" borderId="33" xfId="0" applyNumberFormat="1" applyFont="1" applyBorder="1" applyAlignment="1">
      <alignment vertical="center"/>
    </xf>
    <xf numFmtId="3" fontId="3" fillId="3" borderId="36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1" fillId="0" borderId="0" xfId="0" applyNumberFormat="1" applyFont="1" applyBorder="1" applyAlignment="1">
      <alignment horizontal="left" vertical="top" wrapText="1"/>
    </xf>
    <xf numFmtId="0" fontId="21" fillId="0" borderId="0" xfId="0" applyNumberFormat="1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201" t="s">
        <v>39</v>
      </c>
      <c r="B2" s="201"/>
      <c r="C2" s="201"/>
      <c r="D2" s="201"/>
      <c r="E2" s="201"/>
      <c r="F2" s="201"/>
      <c r="G2" s="201"/>
    </row>
  </sheetData>
  <sheetProtection algorithmName="SHA-512" hashValue="WioAoU/Nk7OKA1YER4YgxunrIJcmRysfQjBZsYLCM1lzPRd79gqxXpjluGieiHedBJaoy5VPY5w3cbhfih1uIA==" saltValue="M5ucGaWBsbg92gQBfOQXUw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17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35" t="s">
        <v>41</v>
      </c>
      <c r="C1" s="236"/>
      <c r="D1" s="236"/>
      <c r="E1" s="236"/>
      <c r="F1" s="236"/>
      <c r="G1" s="236"/>
      <c r="H1" s="236"/>
      <c r="I1" s="236"/>
      <c r="J1" s="237"/>
    </row>
    <row r="2" spans="1:15" ht="36" customHeight="1" x14ac:dyDescent="0.25">
      <c r="A2" s="2"/>
      <c r="B2" s="76" t="s">
        <v>22</v>
      </c>
      <c r="C2" s="77"/>
      <c r="D2" s="78" t="s">
        <v>43</v>
      </c>
      <c r="E2" s="241" t="s">
        <v>44</v>
      </c>
      <c r="F2" s="242"/>
      <c r="G2" s="242"/>
      <c r="H2" s="242"/>
      <c r="I2" s="242"/>
      <c r="J2" s="243"/>
      <c r="O2" s="1"/>
    </row>
    <row r="3" spans="1:15" ht="27" hidden="1" customHeight="1" x14ac:dyDescent="0.25">
      <c r="A3" s="2"/>
      <c r="B3" s="79"/>
      <c r="C3" s="77"/>
      <c r="D3" s="80"/>
      <c r="E3" s="244"/>
      <c r="F3" s="245"/>
      <c r="G3" s="245"/>
      <c r="H3" s="245"/>
      <c r="I3" s="245"/>
      <c r="J3" s="246"/>
    </row>
    <row r="4" spans="1:15" ht="23.25" customHeight="1" x14ac:dyDescent="0.25">
      <c r="A4" s="2"/>
      <c r="B4" s="81"/>
      <c r="C4" s="82"/>
      <c r="D4" s="83"/>
      <c r="E4" s="225"/>
      <c r="F4" s="225"/>
      <c r="G4" s="225"/>
      <c r="H4" s="225"/>
      <c r="I4" s="225"/>
      <c r="J4" s="226"/>
    </row>
    <row r="5" spans="1:15" ht="24" customHeight="1" x14ac:dyDescent="0.25">
      <c r="A5" s="2"/>
      <c r="B5" s="31" t="s">
        <v>42</v>
      </c>
      <c r="D5" s="229"/>
      <c r="E5" s="230"/>
      <c r="F5" s="230"/>
      <c r="G5" s="230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31"/>
      <c r="E6" s="232"/>
      <c r="F6" s="232"/>
      <c r="G6" s="232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33"/>
      <c r="F7" s="234"/>
      <c r="G7" s="234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48"/>
      <c r="E11" s="248"/>
      <c r="F11" s="248"/>
      <c r="G11" s="248"/>
      <c r="H11" s="18" t="s">
        <v>40</v>
      </c>
      <c r="I11" s="85"/>
      <c r="J11" s="8"/>
    </row>
    <row r="12" spans="1:15" ht="15.75" customHeight="1" x14ac:dyDescent="0.25">
      <c r="A12" s="2"/>
      <c r="B12" s="28"/>
      <c r="C12" s="55"/>
      <c r="D12" s="224"/>
      <c r="E12" s="224"/>
      <c r="F12" s="224"/>
      <c r="G12" s="224"/>
      <c r="H12" s="18" t="s">
        <v>34</v>
      </c>
      <c r="I12" s="85"/>
      <c r="J12" s="8"/>
    </row>
    <row r="13" spans="1:15" ht="15.75" customHeight="1" x14ac:dyDescent="0.25">
      <c r="A13" s="2"/>
      <c r="B13" s="29"/>
      <c r="C13" s="56"/>
      <c r="D13" s="84"/>
      <c r="E13" s="227"/>
      <c r="F13" s="228"/>
      <c r="G13" s="228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47"/>
      <c r="F15" s="247"/>
      <c r="G15" s="249"/>
      <c r="H15" s="249"/>
      <c r="I15" s="249" t="s">
        <v>29</v>
      </c>
      <c r="J15" s="250"/>
    </row>
    <row r="16" spans="1:15" ht="23.25" customHeight="1" x14ac:dyDescent="0.25">
      <c r="A16" s="142" t="s">
        <v>24</v>
      </c>
      <c r="B16" s="38" t="s">
        <v>24</v>
      </c>
      <c r="C16" s="62"/>
      <c r="D16" s="63"/>
      <c r="E16" s="213"/>
      <c r="F16" s="214"/>
      <c r="G16" s="213"/>
      <c r="H16" s="214"/>
      <c r="I16" s="213">
        <f>SUMIF(F55:F62,A16,I55:I62)+SUMIF(F55:F62,"PSU",I55:I62)</f>
        <v>0</v>
      </c>
      <c r="J16" s="215"/>
    </row>
    <row r="17" spans="1:10" ht="23.25" customHeight="1" x14ac:dyDescent="0.25">
      <c r="A17" s="142" t="s">
        <v>25</v>
      </c>
      <c r="B17" s="38" t="s">
        <v>25</v>
      </c>
      <c r="C17" s="62"/>
      <c r="D17" s="63"/>
      <c r="E17" s="213"/>
      <c r="F17" s="214"/>
      <c r="G17" s="213"/>
      <c r="H17" s="214"/>
      <c r="I17" s="213">
        <f>SUMIF(F55:F62,A17,I55:I62)</f>
        <v>0</v>
      </c>
      <c r="J17" s="215"/>
    </row>
    <row r="18" spans="1:10" ht="23.25" customHeight="1" x14ac:dyDescent="0.25">
      <c r="A18" s="142" t="s">
        <v>26</v>
      </c>
      <c r="B18" s="38" t="s">
        <v>26</v>
      </c>
      <c r="C18" s="62"/>
      <c r="D18" s="63"/>
      <c r="E18" s="213"/>
      <c r="F18" s="214"/>
      <c r="G18" s="213"/>
      <c r="H18" s="214"/>
      <c r="I18" s="213">
        <f>SUMIF(F55:F62,A18,I55:I62)</f>
        <v>0</v>
      </c>
      <c r="J18" s="215"/>
    </row>
    <row r="19" spans="1:10" ht="23.25" customHeight="1" x14ac:dyDescent="0.25">
      <c r="A19" s="142" t="s">
        <v>79</v>
      </c>
      <c r="B19" s="38" t="s">
        <v>27</v>
      </c>
      <c r="C19" s="62"/>
      <c r="D19" s="63"/>
      <c r="E19" s="213"/>
      <c r="F19" s="214"/>
      <c r="G19" s="213"/>
      <c r="H19" s="214"/>
      <c r="I19" s="213">
        <f>SUMIF(F55:F62,A19,I55:I62)</f>
        <v>0</v>
      </c>
      <c r="J19" s="215"/>
    </row>
    <row r="20" spans="1:10" ht="23.25" customHeight="1" x14ac:dyDescent="0.25">
      <c r="A20" s="142" t="s">
        <v>80</v>
      </c>
      <c r="B20" s="38" t="s">
        <v>28</v>
      </c>
      <c r="C20" s="62"/>
      <c r="D20" s="63"/>
      <c r="E20" s="213"/>
      <c r="F20" s="214"/>
      <c r="G20" s="213"/>
      <c r="H20" s="214"/>
      <c r="I20" s="213">
        <f>SUMIF(F55:F62,A20,I55:I62)</f>
        <v>0</v>
      </c>
      <c r="J20" s="215"/>
    </row>
    <row r="21" spans="1:10" ht="23.25" customHeight="1" x14ac:dyDescent="0.25">
      <c r="A21" s="2"/>
      <c r="B21" s="48" t="s">
        <v>29</v>
      </c>
      <c r="C21" s="64"/>
      <c r="D21" s="65"/>
      <c r="E21" s="216"/>
      <c r="F21" s="251"/>
      <c r="G21" s="216"/>
      <c r="H21" s="251"/>
      <c r="I21" s="216">
        <f>SUM(I16:J20)</f>
        <v>0</v>
      </c>
      <c r="J21" s="217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15</v>
      </c>
      <c r="F23" s="39" t="s">
        <v>0</v>
      </c>
      <c r="G23" s="211">
        <f>ZakladDPHSniVypocet</f>
        <v>0</v>
      </c>
      <c r="H23" s="212"/>
      <c r="I23" s="212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09">
        <f>I23*E23/100</f>
        <v>0</v>
      </c>
      <c r="H24" s="210"/>
      <c r="I24" s="210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211">
        <f>ZakladDPHZaklVypocet</f>
        <v>0</v>
      </c>
      <c r="H25" s="212"/>
      <c r="I25" s="212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8">
        <f>I25*E25/100</f>
        <v>0</v>
      </c>
      <c r="H26" s="239"/>
      <c r="I26" s="239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40">
        <f>CenaCelkemBezDPH-(ZakladDPHSni+ZakladDPHZakl)</f>
        <v>0</v>
      </c>
      <c r="H27" s="240"/>
      <c r="I27" s="240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6" t="s">
        <v>23</v>
      </c>
      <c r="C28" s="117"/>
      <c r="D28" s="117"/>
      <c r="E28" s="118"/>
      <c r="F28" s="119"/>
      <c r="G28" s="219">
        <f>A27</f>
        <v>0</v>
      </c>
      <c r="H28" s="219"/>
      <c r="I28" s="219"/>
      <c r="J28" s="120" t="str">
        <f t="shared" si="0"/>
        <v>CZK</v>
      </c>
    </row>
    <row r="29" spans="1:10" ht="27.75" hidden="1" customHeight="1" thickBot="1" x14ac:dyDescent="0.3">
      <c r="A29" s="2"/>
      <c r="B29" s="116" t="s">
        <v>35</v>
      </c>
      <c r="C29" s="121"/>
      <c r="D29" s="121"/>
      <c r="E29" s="121"/>
      <c r="F29" s="122"/>
      <c r="G29" s="218">
        <f>ZakladDPHSni+DPHSni+ZakladDPHZakl+DPHZakl+Zaokrouhleni</f>
        <v>0</v>
      </c>
      <c r="H29" s="218"/>
      <c r="I29" s="218"/>
      <c r="J29" s="123" t="s">
        <v>52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20"/>
      <c r="E34" s="221"/>
      <c r="G34" s="222"/>
      <c r="H34" s="223"/>
      <c r="I34" s="223"/>
      <c r="J34" s="25"/>
    </row>
    <row r="35" spans="1:10" ht="12.75" customHeight="1" x14ac:dyDescent="0.25">
      <c r="A35" s="2"/>
      <c r="B35" s="2"/>
      <c r="D35" s="208" t="s">
        <v>2</v>
      </c>
      <c r="E35" s="20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5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customHeight="1" x14ac:dyDescent="0.25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 x14ac:dyDescent="0.25">
      <c r="A39" s="88">
        <v>1</v>
      </c>
      <c r="B39" s="99" t="s">
        <v>45</v>
      </c>
      <c r="C39" s="206"/>
      <c r="D39" s="206"/>
      <c r="E39" s="206"/>
      <c r="F39" s="100">
        <f>'01 01 Pol'!AE85+'01 02 Pol'!AE32</f>
        <v>0</v>
      </c>
      <c r="G39" s="101">
        <f>'01 01 Pol'!AF85+'01 02 Pol'!AF32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customHeight="1" x14ac:dyDescent="0.25">
      <c r="A40" s="88">
        <v>2</v>
      </c>
      <c r="B40" s="105"/>
      <c r="C40" s="207" t="s">
        <v>46</v>
      </c>
      <c r="D40" s="207"/>
      <c r="E40" s="207"/>
      <c r="F40" s="106"/>
      <c r="G40" s="107"/>
      <c r="H40" s="107"/>
      <c r="I40" s="108"/>
      <c r="J40" s="109"/>
    </row>
    <row r="41" spans="1:10" ht="25.5" customHeight="1" x14ac:dyDescent="0.25">
      <c r="A41" s="88">
        <v>2</v>
      </c>
      <c r="B41" s="105" t="s">
        <v>47</v>
      </c>
      <c r="C41" s="207" t="s">
        <v>44</v>
      </c>
      <c r="D41" s="207"/>
      <c r="E41" s="207"/>
      <c r="F41" s="106">
        <f>'01 01 Pol'!AE85+'01 02 Pol'!AE32</f>
        <v>0</v>
      </c>
      <c r="G41" s="107">
        <f>'01 01 Pol'!AF85+'01 02 Pol'!AF32</f>
        <v>0</v>
      </c>
      <c r="H41" s="107"/>
      <c r="I41" s="108">
        <f>F41+G41+H41</f>
        <v>0</v>
      </c>
      <c r="J41" s="109" t="str">
        <f>IF(_xlfn.SINGLE(CenaCelkemVypocet)=0,"",I41/_xlfn.SINGLE(CenaCelkemVypocet)*100)</f>
        <v/>
      </c>
    </row>
    <row r="42" spans="1:10" ht="25.5" customHeight="1" x14ac:dyDescent="0.25">
      <c r="A42" s="88">
        <v>3</v>
      </c>
      <c r="B42" s="110" t="s">
        <v>47</v>
      </c>
      <c r="C42" s="206" t="s">
        <v>48</v>
      </c>
      <c r="D42" s="206"/>
      <c r="E42" s="206"/>
      <c r="F42" s="111">
        <f>'01 01 Pol'!AE85</f>
        <v>0</v>
      </c>
      <c r="G42" s="102">
        <f>'01 01 Pol'!AF85</f>
        <v>0</v>
      </c>
      <c r="H42" s="102"/>
      <c r="I42" s="103">
        <f>F42+G42+H42</f>
        <v>0</v>
      </c>
      <c r="J42" s="104" t="str">
        <f>IF(_xlfn.SINGLE(CenaCelkemVypocet)=0,"",I42/_xlfn.SINGLE(CenaCelkemVypocet)*100)</f>
        <v/>
      </c>
    </row>
    <row r="43" spans="1:10" ht="25.5" customHeight="1" x14ac:dyDescent="0.25">
      <c r="A43" s="88">
        <v>3</v>
      </c>
      <c r="B43" s="110" t="s">
        <v>49</v>
      </c>
      <c r="C43" s="206" t="s">
        <v>50</v>
      </c>
      <c r="D43" s="206"/>
      <c r="E43" s="206"/>
      <c r="F43" s="111">
        <f>'01 02 Pol'!AE32</f>
        <v>0</v>
      </c>
      <c r="G43" s="102">
        <f>'01 02 Pol'!AF32</f>
        <v>0</v>
      </c>
      <c r="H43" s="102"/>
      <c r="I43" s="103">
        <f>F43+G43+H43</f>
        <v>0</v>
      </c>
      <c r="J43" s="104" t="str">
        <f>IF(_xlfn.SINGLE(CenaCelkemVypocet)=0,"",I43/_xlfn.SINGLE(CenaCelkemVypocet)*100)</f>
        <v/>
      </c>
    </row>
    <row r="44" spans="1:10" ht="25.5" customHeight="1" x14ac:dyDescent="0.25">
      <c r="A44" s="88"/>
      <c r="B44" s="204" t="s">
        <v>51</v>
      </c>
      <c r="C44" s="205"/>
      <c r="D44" s="205"/>
      <c r="E44" s="205"/>
      <c r="F44" s="112">
        <f>SUMIF(A39:A43,"=1",F39:F43)</f>
        <v>0</v>
      </c>
      <c r="G44" s="113">
        <f>SUMIF(A39:A43,"=1",G39:G43)</f>
        <v>0</v>
      </c>
      <c r="H44" s="113">
        <f>SUMIF(A39:A43,"=1",H39:H43)</f>
        <v>0</v>
      </c>
      <c r="I44" s="114">
        <f>SUMIF(A39:A43,"=1",I39:I43)</f>
        <v>0</v>
      </c>
      <c r="J44" s="115">
        <f>SUMIF(A39:A43,"=1",J39:J43)</f>
        <v>0</v>
      </c>
    </row>
    <row r="46" spans="1:10" x14ac:dyDescent="0.25">
      <c r="A46" t="s">
        <v>53</v>
      </c>
      <c r="B46" t="s">
        <v>54</v>
      </c>
    </row>
    <row r="47" spans="1:10" x14ac:dyDescent="0.25">
      <c r="A47" t="s">
        <v>55</v>
      </c>
      <c r="B47" t="s">
        <v>56</v>
      </c>
    </row>
    <row r="48" spans="1:10" x14ac:dyDescent="0.25">
      <c r="A48" t="s">
        <v>57</v>
      </c>
      <c r="B48" t="s">
        <v>58</v>
      </c>
    </row>
    <row r="49" spans="1:10" x14ac:dyDescent="0.25">
      <c r="A49" t="s">
        <v>57</v>
      </c>
      <c r="B49" t="s">
        <v>59</v>
      </c>
    </row>
    <row r="52" spans="1:10" ht="15.6" x14ac:dyDescent="0.3">
      <c r="B52" s="124" t="s">
        <v>60</v>
      </c>
    </row>
    <row r="54" spans="1:10" ht="25.5" customHeight="1" x14ac:dyDescent="0.25">
      <c r="A54" s="126"/>
      <c r="B54" s="129" t="s">
        <v>17</v>
      </c>
      <c r="C54" s="129" t="s">
        <v>5</v>
      </c>
      <c r="D54" s="130"/>
      <c r="E54" s="130"/>
      <c r="F54" s="131" t="s">
        <v>61</v>
      </c>
      <c r="G54" s="131"/>
      <c r="H54" s="131"/>
      <c r="I54" s="131" t="s">
        <v>29</v>
      </c>
      <c r="J54" s="131" t="s">
        <v>0</v>
      </c>
    </row>
    <row r="55" spans="1:10" ht="36.75" customHeight="1" x14ac:dyDescent="0.25">
      <c r="A55" s="127"/>
      <c r="B55" s="132" t="s">
        <v>62</v>
      </c>
      <c r="C55" s="202" t="s">
        <v>63</v>
      </c>
      <c r="D55" s="203"/>
      <c r="E55" s="203"/>
      <c r="F55" s="138" t="s">
        <v>24</v>
      </c>
      <c r="G55" s="139"/>
      <c r="H55" s="139"/>
      <c r="I55" s="139">
        <f>'01 01 Pol'!G8</f>
        <v>0</v>
      </c>
      <c r="J55" s="136" t="str">
        <f>IF(I63=0,"",I55/I63*100)</f>
        <v/>
      </c>
    </row>
    <row r="56" spans="1:10" ht="36.75" customHeight="1" x14ac:dyDescent="0.25">
      <c r="A56" s="127"/>
      <c r="B56" s="132" t="s">
        <v>64</v>
      </c>
      <c r="C56" s="202" t="s">
        <v>65</v>
      </c>
      <c r="D56" s="203"/>
      <c r="E56" s="203"/>
      <c r="F56" s="138" t="s">
        <v>24</v>
      </c>
      <c r="G56" s="139"/>
      <c r="H56" s="139"/>
      <c r="I56" s="139">
        <f>'01 01 Pol'!G23</f>
        <v>0</v>
      </c>
      <c r="J56" s="136" t="str">
        <f>IF(I63=0,"",I56/I63*100)</f>
        <v/>
      </c>
    </row>
    <row r="57" spans="1:10" ht="36.75" customHeight="1" x14ac:dyDescent="0.25">
      <c r="A57" s="127"/>
      <c r="B57" s="132" t="s">
        <v>66</v>
      </c>
      <c r="C57" s="202" t="s">
        <v>67</v>
      </c>
      <c r="D57" s="203"/>
      <c r="E57" s="203"/>
      <c r="F57" s="138" t="s">
        <v>24</v>
      </c>
      <c r="G57" s="139"/>
      <c r="H57" s="139"/>
      <c r="I57" s="139">
        <f>'01 01 Pol'!G64</f>
        <v>0</v>
      </c>
      <c r="J57" s="136" t="str">
        <f>IF(I63=0,"",I57/I63*100)</f>
        <v/>
      </c>
    </row>
    <row r="58" spans="1:10" ht="36.75" customHeight="1" x14ac:dyDescent="0.25">
      <c r="A58" s="127"/>
      <c r="B58" s="132" t="s">
        <v>68</v>
      </c>
      <c r="C58" s="202" t="s">
        <v>69</v>
      </c>
      <c r="D58" s="203"/>
      <c r="E58" s="203"/>
      <c r="F58" s="138" t="s">
        <v>24</v>
      </c>
      <c r="G58" s="139"/>
      <c r="H58" s="139"/>
      <c r="I58" s="139">
        <f>'01 02 Pol'!G8</f>
        <v>0</v>
      </c>
      <c r="J58" s="136" t="str">
        <f>IF(I63=0,"",I58/I63*100)</f>
        <v/>
      </c>
    </row>
    <row r="59" spans="1:10" ht="36.75" customHeight="1" x14ac:dyDescent="0.25">
      <c r="A59" s="127"/>
      <c r="B59" s="132" t="s">
        <v>70</v>
      </c>
      <c r="C59" s="202" t="s">
        <v>71</v>
      </c>
      <c r="D59" s="203"/>
      <c r="E59" s="203"/>
      <c r="F59" s="138" t="s">
        <v>24</v>
      </c>
      <c r="G59" s="139"/>
      <c r="H59" s="139"/>
      <c r="I59" s="139">
        <f>'01 01 Pol'!G67</f>
        <v>0</v>
      </c>
      <c r="J59" s="136" t="str">
        <f>IF(I63=0,"",I59/I63*100)</f>
        <v/>
      </c>
    </row>
    <row r="60" spans="1:10" ht="36.75" customHeight="1" x14ac:dyDescent="0.25">
      <c r="A60" s="127"/>
      <c r="B60" s="132" t="s">
        <v>72</v>
      </c>
      <c r="C60" s="202" t="s">
        <v>73</v>
      </c>
      <c r="D60" s="203"/>
      <c r="E60" s="203"/>
      <c r="F60" s="138" t="s">
        <v>25</v>
      </c>
      <c r="G60" s="139"/>
      <c r="H60" s="139"/>
      <c r="I60" s="139">
        <f>'01 01 Pol'!G69</f>
        <v>0</v>
      </c>
      <c r="J60" s="136" t="str">
        <f>IF(I63=0,"",I60/I63*100)</f>
        <v/>
      </c>
    </row>
    <row r="61" spans="1:10" ht="36.75" customHeight="1" x14ac:dyDescent="0.25">
      <c r="A61" s="127"/>
      <c r="B61" s="132" t="s">
        <v>74</v>
      </c>
      <c r="C61" s="202" t="s">
        <v>75</v>
      </c>
      <c r="D61" s="203"/>
      <c r="E61" s="203"/>
      <c r="F61" s="138" t="s">
        <v>25</v>
      </c>
      <c r="G61" s="139"/>
      <c r="H61" s="139"/>
      <c r="I61" s="139">
        <f>'01 01 Pol'!G78</f>
        <v>0</v>
      </c>
      <c r="J61" s="136" t="str">
        <f>IF(I63=0,"",I61/I63*100)</f>
        <v/>
      </c>
    </row>
    <row r="62" spans="1:10" ht="36.75" customHeight="1" x14ac:dyDescent="0.25">
      <c r="A62" s="127"/>
      <c r="B62" s="132" t="s">
        <v>76</v>
      </c>
      <c r="C62" s="202" t="s">
        <v>77</v>
      </c>
      <c r="D62" s="203"/>
      <c r="E62" s="203"/>
      <c r="F62" s="138" t="s">
        <v>78</v>
      </c>
      <c r="G62" s="139"/>
      <c r="H62" s="139"/>
      <c r="I62" s="139">
        <f>'01 02 Pol'!G19</f>
        <v>0</v>
      </c>
      <c r="J62" s="136" t="str">
        <f>IF(I63=0,"",I62/I63*100)</f>
        <v/>
      </c>
    </row>
    <row r="63" spans="1:10" ht="25.5" customHeight="1" x14ac:dyDescent="0.25">
      <c r="A63" s="128"/>
      <c r="B63" s="133" t="s">
        <v>1</v>
      </c>
      <c r="C63" s="134"/>
      <c r="D63" s="135"/>
      <c r="E63" s="135"/>
      <c r="F63" s="140"/>
      <c r="G63" s="141"/>
      <c r="H63" s="141"/>
      <c r="I63" s="141">
        <f>SUM(I55:I62)</f>
        <v>0</v>
      </c>
      <c r="J63" s="137">
        <f>SUM(J55:J62)</f>
        <v>0</v>
      </c>
    </row>
    <row r="64" spans="1:10" x14ac:dyDescent="0.25">
      <c r="F64" s="86"/>
      <c r="G64" s="86"/>
      <c r="H64" s="86"/>
      <c r="I64" s="86"/>
      <c r="J64" s="87"/>
    </row>
    <row r="65" spans="6:10" x14ac:dyDescent="0.25">
      <c r="F65" s="86"/>
      <c r="G65" s="86"/>
      <c r="H65" s="86"/>
      <c r="I65" s="86"/>
      <c r="J65" s="87"/>
    </row>
    <row r="66" spans="6:10" x14ac:dyDescent="0.25">
      <c r="F66" s="86"/>
      <c r="G66" s="86"/>
      <c r="H66" s="86"/>
      <c r="I66" s="86"/>
      <c r="J66" s="87"/>
    </row>
  </sheetData>
  <sheetProtection algorithmName="SHA-512" hashValue="XaAB8CzRvlfwEEPHsgDlW41xczqAGiMhIIWKO4Rhj1xPpFO/+74eExs1+x3mh5pTO1EX8U5vj0EgM/I5NPluWg==" saltValue="MYtCQ4p/mfyC1RH88Rxzz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C59:E59"/>
    <mergeCell ref="C60:E60"/>
    <mergeCell ref="C61:E61"/>
    <mergeCell ref="C62:E62"/>
    <mergeCell ref="B44:E44"/>
    <mergeCell ref="C55:E55"/>
    <mergeCell ref="C56:E56"/>
    <mergeCell ref="C57:E57"/>
    <mergeCell ref="C58:E5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52" t="s">
        <v>6</v>
      </c>
      <c r="B1" s="252"/>
      <c r="C1" s="253"/>
      <c r="D1" s="252"/>
      <c r="E1" s="252"/>
      <c r="F1" s="252"/>
      <c r="G1" s="252"/>
    </row>
    <row r="2" spans="1:7" ht="24.9" customHeight="1" x14ac:dyDescent="0.25">
      <c r="A2" s="50" t="s">
        <v>7</v>
      </c>
      <c r="B2" s="49"/>
      <c r="C2" s="254"/>
      <c r="D2" s="254"/>
      <c r="E2" s="254"/>
      <c r="F2" s="254"/>
      <c r="G2" s="255"/>
    </row>
    <row r="3" spans="1:7" ht="24.9" customHeight="1" x14ac:dyDescent="0.25">
      <c r="A3" s="50" t="s">
        <v>8</v>
      </c>
      <c r="B3" s="49"/>
      <c r="C3" s="254"/>
      <c r="D3" s="254"/>
      <c r="E3" s="254"/>
      <c r="F3" s="254"/>
      <c r="G3" s="255"/>
    </row>
    <row r="4" spans="1:7" ht="24.9" customHeight="1" x14ac:dyDescent="0.25">
      <c r="A4" s="50" t="s">
        <v>9</v>
      </c>
      <c r="B4" s="49"/>
      <c r="C4" s="254"/>
      <c r="D4" s="254"/>
      <c r="E4" s="254"/>
      <c r="F4" s="254"/>
      <c r="G4" s="255"/>
    </row>
    <row r="5" spans="1:7" x14ac:dyDescent="0.25">
      <c r="B5" s="4"/>
      <c r="C5" s="5"/>
      <c r="D5" s="6"/>
    </row>
  </sheetData>
  <sheetProtection algorithmName="SHA-512" hashValue="M0mAgQkp90v9Sv7PKThPgAP1aIwFYC0fSRMXrtAZIqI0CXOUhgnUdF3cW+6HTy92cWDuTkmqJAOk03hFpeiiKA==" saltValue="kGUNdUKol9/avLlyC4Oo4w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5D5A-A210-428F-8D5A-6DD17A13C387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5546875" style="125" customWidth="1"/>
    <col min="3" max="3" width="63.33203125" style="125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7" width="0" hidden="1" customWidth="1"/>
    <col min="18" max="18" width="6.88671875" customWidth="1"/>
    <col min="20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60" t="s">
        <v>81</v>
      </c>
      <c r="B1" s="260"/>
      <c r="C1" s="260"/>
      <c r="D1" s="260"/>
      <c r="E1" s="260"/>
      <c r="F1" s="260"/>
      <c r="G1" s="260"/>
      <c r="AG1" t="s">
        <v>82</v>
      </c>
    </row>
    <row r="2" spans="1:60" ht="24.9" customHeight="1" x14ac:dyDescent="0.25">
      <c r="A2" s="143" t="s">
        <v>7</v>
      </c>
      <c r="B2" s="49" t="s">
        <v>43</v>
      </c>
      <c r="C2" s="261" t="s">
        <v>44</v>
      </c>
      <c r="D2" s="262"/>
      <c r="E2" s="262"/>
      <c r="F2" s="262"/>
      <c r="G2" s="263"/>
      <c r="AG2" t="s">
        <v>83</v>
      </c>
    </row>
    <row r="3" spans="1:60" ht="24.9" customHeight="1" x14ac:dyDescent="0.25">
      <c r="A3" s="143" t="s">
        <v>8</v>
      </c>
      <c r="B3" s="49" t="s">
        <v>47</v>
      </c>
      <c r="C3" s="261" t="s">
        <v>44</v>
      </c>
      <c r="D3" s="262"/>
      <c r="E3" s="262"/>
      <c r="F3" s="262"/>
      <c r="G3" s="263"/>
      <c r="AC3" s="125" t="s">
        <v>83</v>
      </c>
      <c r="AG3" t="s">
        <v>84</v>
      </c>
    </row>
    <row r="4" spans="1:60" ht="24.9" customHeight="1" x14ac:dyDescent="0.25">
      <c r="A4" s="144" t="s">
        <v>9</v>
      </c>
      <c r="B4" s="145" t="s">
        <v>47</v>
      </c>
      <c r="C4" s="264" t="s">
        <v>48</v>
      </c>
      <c r="D4" s="265"/>
      <c r="E4" s="265"/>
      <c r="F4" s="265"/>
      <c r="G4" s="266"/>
      <c r="AG4" t="s">
        <v>85</v>
      </c>
    </row>
    <row r="5" spans="1:60" x14ac:dyDescent="0.25">
      <c r="D5" s="10"/>
    </row>
    <row r="6" spans="1:60" ht="39.6" x14ac:dyDescent="0.25">
      <c r="A6" s="147" t="s">
        <v>86</v>
      </c>
      <c r="B6" s="149" t="s">
        <v>87</v>
      </c>
      <c r="C6" s="149" t="s">
        <v>88</v>
      </c>
      <c r="D6" s="148" t="s">
        <v>89</v>
      </c>
      <c r="E6" s="147" t="s">
        <v>90</v>
      </c>
      <c r="F6" s="146" t="s">
        <v>91</v>
      </c>
      <c r="G6" s="147" t="s">
        <v>29</v>
      </c>
      <c r="H6" s="150" t="s">
        <v>30</v>
      </c>
      <c r="I6" s="150" t="s">
        <v>92</v>
      </c>
      <c r="J6" s="150" t="s">
        <v>31</v>
      </c>
      <c r="K6" s="150" t="s">
        <v>93</v>
      </c>
      <c r="L6" s="150" t="s">
        <v>94</v>
      </c>
      <c r="M6" s="150" t="s">
        <v>95</v>
      </c>
      <c r="N6" s="150" t="s">
        <v>96</v>
      </c>
      <c r="O6" s="150" t="s">
        <v>97</v>
      </c>
      <c r="P6" s="150" t="s">
        <v>98</v>
      </c>
      <c r="Q6" s="150" t="s">
        <v>99</v>
      </c>
      <c r="R6" s="150" t="s">
        <v>100</v>
      </c>
      <c r="S6" s="150" t="s">
        <v>101</v>
      </c>
      <c r="T6" s="150" t="s">
        <v>102</v>
      </c>
      <c r="U6" s="150" t="s">
        <v>103</v>
      </c>
      <c r="V6" s="150" t="s">
        <v>104</v>
      </c>
      <c r="W6" s="150" t="s">
        <v>105</v>
      </c>
      <c r="X6" s="150" t="s">
        <v>106</v>
      </c>
    </row>
    <row r="7" spans="1:60" hidden="1" x14ac:dyDescent="0.25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</row>
    <row r="8" spans="1:60" x14ac:dyDescent="0.25">
      <c r="A8" s="169" t="s">
        <v>107</v>
      </c>
      <c r="B8" s="170" t="s">
        <v>62</v>
      </c>
      <c r="C8" s="192" t="s">
        <v>63</v>
      </c>
      <c r="D8" s="171"/>
      <c r="E8" s="172"/>
      <c r="F8" s="173"/>
      <c r="G8" s="173">
        <f>SUMIF(AG9:AG22,"&lt;&gt;NOR",G9:G22)</f>
        <v>0</v>
      </c>
      <c r="H8" s="173"/>
      <c r="I8" s="173">
        <f>SUM(I9:I22)</f>
        <v>0</v>
      </c>
      <c r="J8" s="173"/>
      <c r="K8" s="173">
        <f>SUM(K9:K22)</f>
        <v>0</v>
      </c>
      <c r="L8" s="173"/>
      <c r="M8" s="173">
        <f>SUM(M9:M22)</f>
        <v>0</v>
      </c>
      <c r="N8" s="172"/>
      <c r="O8" s="172">
        <f>SUM(O9:O22)</f>
        <v>18.649999999999999</v>
      </c>
      <c r="P8" s="172"/>
      <c r="Q8" s="172">
        <f>SUM(Q9:Q22)</f>
        <v>0</v>
      </c>
      <c r="R8" s="173"/>
      <c r="S8" s="173"/>
      <c r="T8" s="174"/>
      <c r="U8" s="168"/>
      <c r="V8" s="168">
        <f>SUM(V9:V22)</f>
        <v>72.89</v>
      </c>
      <c r="W8" s="168"/>
      <c r="X8" s="168"/>
      <c r="AG8" t="s">
        <v>108</v>
      </c>
    </row>
    <row r="9" spans="1:60" outlineLevel="1" x14ac:dyDescent="0.25">
      <c r="A9" s="176">
        <v>1</v>
      </c>
      <c r="B9" s="177" t="s">
        <v>109</v>
      </c>
      <c r="C9" s="193" t="s">
        <v>110</v>
      </c>
      <c r="D9" s="178" t="s">
        <v>111</v>
      </c>
      <c r="E9" s="179">
        <v>10.599299999999999</v>
      </c>
      <c r="F9" s="180"/>
      <c r="G9" s="181">
        <f>ROUND(E9*F9,2)</f>
        <v>0</v>
      </c>
      <c r="H9" s="180"/>
      <c r="I9" s="181">
        <f>ROUND(E9*H9,2)</f>
        <v>0</v>
      </c>
      <c r="J9" s="180"/>
      <c r="K9" s="181">
        <f>ROUND(E9*J9,2)</f>
        <v>0</v>
      </c>
      <c r="L9" s="181">
        <v>21</v>
      </c>
      <c r="M9" s="181">
        <f>G9*(1+L9/100)</f>
        <v>0</v>
      </c>
      <c r="N9" s="179">
        <v>0</v>
      </c>
      <c r="O9" s="179">
        <f>ROUND(E9*N9,2)</f>
        <v>0</v>
      </c>
      <c r="P9" s="179">
        <v>0</v>
      </c>
      <c r="Q9" s="179">
        <f>ROUND(E9*P9,2)</f>
        <v>0</v>
      </c>
      <c r="R9" s="181"/>
      <c r="S9" s="181" t="s">
        <v>112</v>
      </c>
      <c r="T9" s="182" t="s">
        <v>113</v>
      </c>
      <c r="U9" s="162">
        <v>4.66</v>
      </c>
      <c r="V9" s="162">
        <f>ROUND(E9*U9,2)</f>
        <v>49.39</v>
      </c>
      <c r="W9" s="162"/>
      <c r="X9" s="162" t="s">
        <v>114</v>
      </c>
      <c r="Y9" s="151"/>
      <c r="Z9" s="151"/>
      <c r="AA9" s="151"/>
      <c r="AB9" s="151"/>
      <c r="AC9" s="151"/>
      <c r="AD9" s="151"/>
      <c r="AE9" s="151"/>
      <c r="AF9" s="151"/>
      <c r="AG9" s="151" t="s">
        <v>115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5">
      <c r="A10" s="158"/>
      <c r="B10" s="159"/>
      <c r="C10" s="194" t="s">
        <v>116</v>
      </c>
      <c r="D10" s="164"/>
      <c r="E10" s="165">
        <v>10.599299999999999</v>
      </c>
      <c r="F10" s="162"/>
      <c r="G10" s="162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51"/>
      <c r="Z10" s="151"/>
      <c r="AA10" s="151"/>
      <c r="AB10" s="151"/>
      <c r="AC10" s="151"/>
      <c r="AD10" s="151"/>
      <c r="AE10" s="151"/>
      <c r="AF10" s="151"/>
      <c r="AG10" s="151" t="s">
        <v>117</v>
      </c>
      <c r="AH10" s="151">
        <v>0</v>
      </c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5">
      <c r="A11" s="176">
        <v>2</v>
      </c>
      <c r="B11" s="177" t="s">
        <v>118</v>
      </c>
      <c r="C11" s="193" t="s">
        <v>119</v>
      </c>
      <c r="D11" s="178" t="s">
        <v>111</v>
      </c>
      <c r="E11" s="179">
        <v>10.599299999999999</v>
      </c>
      <c r="F11" s="180"/>
      <c r="G11" s="181">
        <f>ROUND(E11*F11,2)</f>
        <v>0</v>
      </c>
      <c r="H11" s="180"/>
      <c r="I11" s="181">
        <f>ROUND(E11*H11,2)</f>
        <v>0</v>
      </c>
      <c r="J11" s="180"/>
      <c r="K11" s="181">
        <f>ROUND(E11*J11,2)</f>
        <v>0</v>
      </c>
      <c r="L11" s="181">
        <v>21</v>
      </c>
      <c r="M11" s="181">
        <f>G11*(1+L11/100)</f>
        <v>0</v>
      </c>
      <c r="N11" s="179">
        <v>0</v>
      </c>
      <c r="O11" s="179">
        <f>ROUND(E11*N11,2)</f>
        <v>0</v>
      </c>
      <c r="P11" s="179">
        <v>0</v>
      </c>
      <c r="Q11" s="179">
        <f>ROUND(E11*P11,2)</f>
        <v>0</v>
      </c>
      <c r="R11" s="181"/>
      <c r="S11" s="181" t="s">
        <v>112</v>
      </c>
      <c r="T11" s="182" t="s">
        <v>113</v>
      </c>
      <c r="U11" s="162">
        <v>0.01</v>
      </c>
      <c r="V11" s="162">
        <f>ROUND(E11*U11,2)</f>
        <v>0.11</v>
      </c>
      <c r="W11" s="162"/>
      <c r="X11" s="162" t="s">
        <v>114</v>
      </c>
      <c r="Y11" s="151"/>
      <c r="Z11" s="151"/>
      <c r="AA11" s="151"/>
      <c r="AB11" s="151"/>
      <c r="AC11" s="151"/>
      <c r="AD11" s="151"/>
      <c r="AE11" s="151"/>
      <c r="AF11" s="151"/>
      <c r="AG11" s="151" t="s">
        <v>115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5">
      <c r="A12" s="158"/>
      <c r="B12" s="159"/>
      <c r="C12" s="194" t="s">
        <v>120</v>
      </c>
      <c r="D12" s="164"/>
      <c r="E12" s="165">
        <v>10.599299999999999</v>
      </c>
      <c r="F12" s="162"/>
      <c r="G12" s="162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51"/>
      <c r="Z12" s="151"/>
      <c r="AA12" s="151"/>
      <c r="AB12" s="151"/>
      <c r="AC12" s="151"/>
      <c r="AD12" s="151"/>
      <c r="AE12" s="151"/>
      <c r="AF12" s="151"/>
      <c r="AG12" s="151" t="s">
        <v>117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5">
      <c r="A13" s="183">
        <v>3</v>
      </c>
      <c r="B13" s="184" t="s">
        <v>121</v>
      </c>
      <c r="C13" s="195" t="s">
        <v>122</v>
      </c>
      <c r="D13" s="185" t="s">
        <v>111</v>
      </c>
      <c r="E13" s="186">
        <v>10.599299999999999</v>
      </c>
      <c r="F13" s="187"/>
      <c r="G13" s="188">
        <f>ROUND(E13*F13,2)</f>
        <v>0</v>
      </c>
      <c r="H13" s="187"/>
      <c r="I13" s="188">
        <f>ROUND(E13*H13,2)</f>
        <v>0</v>
      </c>
      <c r="J13" s="187"/>
      <c r="K13" s="188">
        <f>ROUND(E13*J13,2)</f>
        <v>0</v>
      </c>
      <c r="L13" s="188">
        <v>21</v>
      </c>
      <c r="M13" s="188">
        <f>G13*(1+L13/100)</f>
        <v>0</v>
      </c>
      <c r="N13" s="186">
        <v>0</v>
      </c>
      <c r="O13" s="186">
        <f>ROUND(E13*N13,2)</f>
        <v>0</v>
      </c>
      <c r="P13" s="186">
        <v>0</v>
      </c>
      <c r="Q13" s="186">
        <f>ROUND(E13*P13,2)</f>
        <v>0</v>
      </c>
      <c r="R13" s="188"/>
      <c r="S13" s="188" t="s">
        <v>112</v>
      </c>
      <c r="T13" s="189" t="s">
        <v>113</v>
      </c>
      <c r="U13" s="162">
        <v>1.0999999999999999E-2</v>
      </c>
      <c r="V13" s="162">
        <f>ROUND(E13*U13,2)</f>
        <v>0.12</v>
      </c>
      <c r="W13" s="162"/>
      <c r="X13" s="162" t="s">
        <v>114</v>
      </c>
      <c r="Y13" s="151"/>
      <c r="Z13" s="151"/>
      <c r="AA13" s="151"/>
      <c r="AB13" s="151"/>
      <c r="AC13" s="151"/>
      <c r="AD13" s="151"/>
      <c r="AE13" s="151"/>
      <c r="AF13" s="151"/>
      <c r="AG13" s="151" t="s">
        <v>115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5">
      <c r="A14" s="176">
        <v>4</v>
      </c>
      <c r="B14" s="177" t="s">
        <v>123</v>
      </c>
      <c r="C14" s="193" t="s">
        <v>124</v>
      </c>
      <c r="D14" s="178" t="s">
        <v>111</v>
      </c>
      <c r="E14" s="179">
        <v>105.99299999999999</v>
      </c>
      <c r="F14" s="180"/>
      <c r="G14" s="181">
        <f>ROUND(E14*F14,2)</f>
        <v>0</v>
      </c>
      <c r="H14" s="180"/>
      <c r="I14" s="181">
        <f>ROUND(E14*H14,2)</f>
        <v>0</v>
      </c>
      <c r="J14" s="180"/>
      <c r="K14" s="181">
        <f>ROUND(E14*J14,2)</f>
        <v>0</v>
      </c>
      <c r="L14" s="181">
        <v>21</v>
      </c>
      <c r="M14" s="181">
        <f>G14*(1+L14/100)</f>
        <v>0</v>
      </c>
      <c r="N14" s="179">
        <v>0</v>
      </c>
      <c r="O14" s="179">
        <f>ROUND(E14*N14,2)</f>
        <v>0</v>
      </c>
      <c r="P14" s="179">
        <v>0</v>
      </c>
      <c r="Q14" s="179">
        <f>ROUND(E14*P14,2)</f>
        <v>0</v>
      </c>
      <c r="R14" s="181"/>
      <c r="S14" s="181" t="s">
        <v>112</v>
      </c>
      <c r="T14" s="182" t="s">
        <v>113</v>
      </c>
      <c r="U14" s="162">
        <v>0</v>
      </c>
      <c r="V14" s="162">
        <f>ROUND(E14*U14,2)</f>
        <v>0</v>
      </c>
      <c r="W14" s="162"/>
      <c r="X14" s="162" t="s">
        <v>114</v>
      </c>
      <c r="Y14" s="151"/>
      <c r="Z14" s="151"/>
      <c r="AA14" s="151"/>
      <c r="AB14" s="151"/>
      <c r="AC14" s="151"/>
      <c r="AD14" s="151"/>
      <c r="AE14" s="151"/>
      <c r="AF14" s="151"/>
      <c r="AG14" s="151" t="s">
        <v>115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5">
      <c r="A15" s="158"/>
      <c r="B15" s="159"/>
      <c r="C15" s="194" t="s">
        <v>125</v>
      </c>
      <c r="D15" s="164"/>
      <c r="E15" s="165">
        <v>105.99299999999999</v>
      </c>
      <c r="F15" s="162"/>
      <c r="G15" s="162"/>
      <c r="H15" s="162"/>
      <c r="I15" s="162"/>
      <c r="J15" s="162"/>
      <c r="K15" s="162"/>
      <c r="L15" s="162"/>
      <c r="M15" s="162"/>
      <c r="N15" s="161"/>
      <c r="O15" s="161"/>
      <c r="P15" s="161"/>
      <c r="Q15" s="161"/>
      <c r="R15" s="162"/>
      <c r="S15" s="162"/>
      <c r="T15" s="162"/>
      <c r="U15" s="162"/>
      <c r="V15" s="162"/>
      <c r="W15" s="162"/>
      <c r="X15" s="162"/>
      <c r="Y15" s="151"/>
      <c r="Z15" s="151"/>
      <c r="AA15" s="151"/>
      <c r="AB15" s="151"/>
      <c r="AC15" s="151"/>
      <c r="AD15" s="151"/>
      <c r="AE15" s="151"/>
      <c r="AF15" s="151"/>
      <c r="AG15" s="151" t="s">
        <v>117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5">
      <c r="A16" s="176">
        <v>5</v>
      </c>
      <c r="B16" s="177" t="s">
        <v>126</v>
      </c>
      <c r="C16" s="193" t="s">
        <v>127</v>
      </c>
      <c r="D16" s="178" t="s">
        <v>128</v>
      </c>
      <c r="E16" s="179">
        <v>19.07874</v>
      </c>
      <c r="F16" s="180"/>
      <c r="G16" s="181">
        <f>ROUND(E16*F16,2)</f>
        <v>0</v>
      </c>
      <c r="H16" s="180"/>
      <c r="I16" s="181">
        <f>ROUND(E16*H16,2)</f>
        <v>0</v>
      </c>
      <c r="J16" s="180"/>
      <c r="K16" s="181">
        <f>ROUND(E16*J16,2)</f>
        <v>0</v>
      </c>
      <c r="L16" s="181">
        <v>21</v>
      </c>
      <c r="M16" s="181">
        <f>G16*(1+L16/100)</f>
        <v>0</v>
      </c>
      <c r="N16" s="179">
        <v>0</v>
      </c>
      <c r="O16" s="179">
        <f>ROUND(E16*N16,2)</f>
        <v>0</v>
      </c>
      <c r="P16" s="179">
        <v>0</v>
      </c>
      <c r="Q16" s="179">
        <f>ROUND(E16*P16,2)</f>
        <v>0</v>
      </c>
      <c r="R16" s="181"/>
      <c r="S16" s="181" t="s">
        <v>112</v>
      </c>
      <c r="T16" s="182" t="s">
        <v>113</v>
      </c>
      <c r="U16" s="162">
        <v>0</v>
      </c>
      <c r="V16" s="162">
        <f>ROUND(E16*U16,2)</f>
        <v>0</v>
      </c>
      <c r="W16" s="162"/>
      <c r="X16" s="162" t="s">
        <v>114</v>
      </c>
      <c r="Y16" s="151"/>
      <c r="Z16" s="151"/>
      <c r="AA16" s="151"/>
      <c r="AB16" s="151"/>
      <c r="AC16" s="151"/>
      <c r="AD16" s="151"/>
      <c r="AE16" s="151"/>
      <c r="AF16" s="151"/>
      <c r="AG16" s="151" t="s">
        <v>115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5">
      <c r="A17" s="158"/>
      <c r="B17" s="159"/>
      <c r="C17" s="194" t="s">
        <v>129</v>
      </c>
      <c r="D17" s="164"/>
      <c r="E17" s="165">
        <v>19.07874</v>
      </c>
      <c r="F17" s="162"/>
      <c r="G17" s="162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51"/>
      <c r="Z17" s="151"/>
      <c r="AA17" s="151"/>
      <c r="AB17" s="151"/>
      <c r="AC17" s="151"/>
      <c r="AD17" s="151"/>
      <c r="AE17" s="151"/>
      <c r="AF17" s="151"/>
      <c r="AG17" s="151" t="s">
        <v>117</v>
      </c>
      <c r="AH17" s="151">
        <v>0</v>
      </c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5">
      <c r="A18" s="176">
        <v>6</v>
      </c>
      <c r="B18" s="177" t="s">
        <v>130</v>
      </c>
      <c r="C18" s="193" t="s">
        <v>131</v>
      </c>
      <c r="D18" s="178" t="s">
        <v>111</v>
      </c>
      <c r="E18" s="179">
        <v>10.599299999999999</v>
      </c>
      <c r="F18" s="180"/>
      <c r="G18" s="181">
        <f>ROUND(E18*F18,2)</f>
        <v>0</v>
      </c>
      <c r="H18" s="180"/>
      <c r="I18" s="181">
        <f>ROUND(E18*H18,2)</f>
        <v>0</v>
      </c>
      <c r="J18" s="180"/>
      <c r="K18" s="181">
        <f>ROUND(E18*J18,2)</f>
        <v>0</v>
      </c>
      <c r="L18" s="181">
        <v>21</v>
      </c>
      <c r="M18" s="181">
        <f>G18*(1+L18/100)</f>
        <v>0</v>
      </c>
      <c r="N18" s="179">
        <v>0</v>
      </c>
      <c r="O18" s="179">
        <f>ROUND(E18*N18,2)</f>
        <v>0</v>
      </c>
      <c r="P18" s="179">
        <v>0</v>
      </c>
      <c r="Q18" s="179">
        <f>ROUND(E18*P18,2)</f>
        <v>0</v>
      </c>
      <c r="R18" s="181" t="s">
        <v>132</v>
      </c>
      <c r="S18" s="181" t="s">
        <v>133</v>
      </c>
      <c r="T18" s="182" t="s">
        <v>113</v>
      </c>
      <c r="U18" s="162">
        <v>2.1949999999999998</v>
      </c>
      <c r="V18" s="162">
        <f>ROUND(E18*U18,2)</f>
        <v>23.27</v>
      </c>
      <c r="W18" s="162"/>
      <c r="X18" s="162" t="s">
        <v>114</v>
      </c>
      <c r="Y18" s="151"/>
      <c r="Z18" s="151"/>
      <c r="AA18" s="151"/>
      <c r="AB18" s="151"/>
      <c r="AC18" s="151"/>
      <c r="AD18" s="151"/>
      <c r="AE18" s="151"/>
      <c r="AF18" s="151"/>
      <c r="AG18" s="151" t="s">
        <v>115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5">
      <c r="A19" s="158"/>
      <c r="B19" s="159"/>
      <c r="C19" s="256" t="s">
        <v>134</v>
      </c>
      <c r="D19" s="257"/>
      <c r="E19" s="257"/>
      <c r="F19" s="257"/>
      <c r="G19" s="257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62"/>
      <c r="Y19" s="151"/>
      <c r="Z19" s="151"/>
      <c r="AA19" s="151"/>
      <c r="AB19" s="151"/>
      <c r="AC19" s="151"/>
      <c r="AD19" s="151"/>
      <c r="AE19" s="151"/>
      <c r="AF19" s="151"/>
      <c r="AG19" s="151" t="s">
        <v>135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90" t="str">
        <f>C19</f>
        <v>sypaninou z vhodných hornin tř. 1 - 4 nebo materiálem, uloženým ve vzdálenosti do 30 m od vnějšího kraje objektu, pro jakoukoliv míru zhutnění,</v>
      </c>
      <c r="BB19" s="151"/>
      <c r="BC19" s="151"/>
      <c r="BD19" s="151"/>
      <c r="BE19" s="151"/>
      <c r="BF19" s="151"/>
      <c r="BG19" s="151"/>
      <c r="BH19" s="151"/>
    </row>
    <row r="20" spans="1:60" outlineLevel="1" x14ac:dyDescent="0.25">
      <c r="A20" s="158"/>
      <c r="B20" s="159"/>
      <c r="C20" s="194" t="s">
        <v>136</v>
      </c>
      <c r="D20" s="164"/>
      <c r="E20" s="165">
        <v>10.599299999999999</v>
      </c>
      <c r="F20" s="162"/>
      <c r="G20" s="162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51"/>
      <c r="Z20" s="151"/>
      <c r="AA20" s="151"/>
      <c r="AB20" s="151"/>
      <c r="AC20" s="151"/>
      <c r="AD20" s="151"/>
      <c r="AE20" s="151"/>
      <c r="AF20" s="151"/>
      <c r="AG20" s="151" t="s">
        <v>117</v>
      </c>
      <c r="AH20" s="151">
        <v>0</v>
      </c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5">
      <c r="A21" s="176">
        <v>7</v>
      </c>
      <c r="B21" s="177" t="s">
        <v>137</v>
      </c>
      <c r="C21" s="193" t="s">
        <v>138</v>
      </c>
      <c r="D21" s="178" t="s">
        <v>111</v>
      </c>
      <c r="E21" s="179">
        <v>11.659230000000001</v>
      </c>
      <c r="F21" s="180"/>
      <c r="G21" s="181">
        <f>ROUND(E21*F21,2)</f>
        <v>0</v>
      </c>
      <c r="H21" s="180"/>
      <c r="I21" s="181">
        <f>ROUND(E21*H21,2)</f>
        <v>0</v>
      </c>
      <c r="J21" s="180"/>
      <c r="K21" s="181">
        <f>ROUND(E21*J21,2)</f>
        <v>0</v>
      </c>
      <c r="L21" s="181">
        <v>21</v>
      </c>
      <c r="M21" s="181">
        <f>G21*(1+L21/100)</f>
        <v>0</v>
      </c>
      <c r="N21" s="179">
        <v>1.6</v>
      </c>
      <c r="O21" s="179">
        <f>ROUND(E21*N21,2)</f>
        <v>18.649999999999999</v>
      </c>
      <c r="P21" s="179">
        <v>0</v>
      </c>
      <c r="Q21" s="179">
        <f>ROUND(E21*P21,2)</f>
        <v>0</v>
      </c>
      <c r="R21" s="181" t="s">
        <v>139</v>
      </c>
      <c r="S21" s="181" t="s">
        <v>133</v>
      </c>
      <c r="T21" s="182" t="s">
        <v>113</v>
      </c>
      <c r="U21" s="162">
        <v>0</v>
      </c>
      <c r="V21" s="162">
        <f>ROUND(E21*U21,2)</f>
        <v>0</v>
      </c>
      <c r="W21" s="162"/>
      <c r="X21" s="162" t="s">
        <v>140</v>
      </c>
      <c r="Y21" s="151"/>
      <c r="Z21" s="151"/>
      <c r="AA21" s="151"/>
      <c r="AB21" s="151"/>
      <c r="AC21" s="151"/>
      <c r="AD21" s="151"/>
      <c r="AE21" s="151"/>
      <c r="AF21" s="151"/>
      <c r="AG21" s="151" t="s">
        <v>141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5">
      <c r="A22" s="158"/>
      <c r="B22" s="159"/>
      <c r="C22" s="194" t="s">
        <v>142</v>
      </c>
      <c r="D22" s="164"/>
      <c r="E22" s="165">
        <v>11.659230000000001</v>
      </c>
      <c r="F22" s="162"/>
      <c r="G22" s="162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51"/>
      <c r="Z22" s="151"/>
      <c r="AA22" s="151"/>
      <c r="AB22" s="151"/>
      <c r="AC22" s="151"/>
      <c r="AD22" s="151"/>
      <c r="AE22" s="151"/>
      <c r="AF22" s="151"/>
      <c r="AG22" s="151" t="s">
        <v>117</v>
      </c>
      <c r="AH22" s="151">
        <v>0</v>
      </c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x14ac:dyDescent="0.25">
      <c r="A23" s="169" t="s">
        <v>107</v>
      </c>
      <c r="B23" s="170" t="s">
        <v>64</v>
      </c>
      <c r="C23" s="192" t="s">
        <v>65</v>
      </c>
      <c r="D23" s="171"/>
      <c r="E23" s="172"/>
      <c r="F23" s="173"/>
      <c r="G23" s="173">
        <f>SUMIF(AG24:AG63,"&lt;&gt;NOR",G24:G63)</f>
        <v>0</v>
      </c>
      <c r="H23" s="173"/>
      <c r="I23" s="173">
        <f>SUM(I24:I63)</f>
        <v>0</v>
      </c>
      <c r="J23" s="173"/>
      <c r="K23" s="173">
        <f>SUM(K24:K63)</f>
        <v>0</v>
      </c>
      <c r="L23" s="173"/>
      <c r="M23" s="173">
        <f>SUM(M24:M63)</f>
        <v>0</v>
      </c>
      <c r="N23" s="172"/>
      <c r="O23" s="172">
        <f>SUM(O24:O63)</f>
        <v>69.290000000000006</v>
      </c>
      <c r="P23" s="172"/>
      <c r="Q23" s="172">
        <f>SUM(Q24:Q63)</f>
        <v>0</v>
      </c>
      <c r="R23" s="173"/>
      <c r="S23" s="173"/>
      <c r="T23" s="174"/>
      <c r="U23" s="168"/>
      <c r="V23" s="168">
        <f>SUM(V24:V63)</f>
        <v>223.2</v>
      </c>
      <c r="W23" s="168"/>
      <c r="X23" s="168"/>
      <c r="AG23" t="s">
        <v>108</v>
      </c>
    </row>
    <row r="24" spans="1:60" outlineLevel="1" x14ac:dyDescent="0.25">
      <c r="A24" s="176">
        <v>8</v>
      </c>
      <c r="B24" s="177" t="s">
        <v>143</v>
      </c>
      <c r="C24" s="193" t="s">
        <v>144</v>
      </c>
      <c r="D24" s="178" t="s">
        <v>145</v>
      </c>
      <c r="E24" s="179">
        <v>149.08704</v>
      </c>
      <c r="F24" s="180"/>
      <c r="G24" s="181">
        <f>ROUND(E24*F24,2)</f>
        <v>0</v>
      </c>
      <c r="H24" s="180"/>
      <c r="I24" s="181">
        <f>ROUND(E24*H24,2)</f>
        <v>0</v>
      </c>
      <c r="J24" s="180"/>
      <c r="K24" s="181">
        <f>ROUND(E24*J24,2)</f>
        <v>0</v>
      </c>
      <c r="L24" s="181">
        <v>21</v>
      </c>
      <c r="M24" s="181">
        <f>G24*(1+L24/100)</f>
        <v>0</v>
      </c>
      <c r="N24" s="179">
        <v>4.0000000000000002E-4</v>
      </c>
      <c r="O24" s="179">
        <f>ROUND(E24*N24,2)</f>
        <v>0.06</v>
      </c>
      <c r="P24" s="179">
        <v>0</v>
      </c>
      <c r="Q24" s="179">
        <f>ROUND(E24*P24,2)</f>
        <v>0</v>
      </c>
      <c r="R24" s="181"/>
      <c r="S24" s="181" t="s">
        <v>112</v>
      </c>
      <c r="T24" s="182" t="s">
        <v>113</v>
      </c>
      <c r="U24" s="162">
        <v>0.34899999999999998</v>
      </c>
      <c r="V24" s="162">
        <f>ROUND(E24*U24,2)</f>
        <v>52.03</v>
      </c>
      <c r="W24" s="162"/>
      <c r="X24" s="162" t="s">
        <v>114</v>
      </c>
      <c r="Y24" s="151"/>
      <c r="Z24" s="151"/>
      <c r="AA24" s="151"/>
      <c r="AB24" s="151"/>
      <c r="AC24" s="151"/>
      <c r="AD24" s="151"/>
      <c r="AE24" s="151"/>
      <c r="AF24" s="151"/>
      <c r="AG24" s="151" t="s">
        <v>115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5">
      <c r="A25" s="158"/>
      <c r="B25" s="159"/>
      <c r="C25" s="194" t="s">
        <v>146</v>
      </c>
      <c r="D25" s="164"/>
      <c r="E25" s="165">
        <v>6.34</v>
      </c>
      <c r="F25" s="162"/>
      <c r="G25" s="162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51"/>
      <c r="Z25" s="151"/>
      <c r="AA25" s="151"/>
      <c r="AB25" s="151"/>
      <c r="AC25" s="151"/>
      <c r="AD25" s="151"/>
      <c r="AE25" s="151"/>
      <c r="AF25" s="151"/>
      <c r="AG25" s="151" t="s">
        <v>117</v>
      </c>
      <c r="AH25" s="151">
        <v>0</v>
      </c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5">
      <c r="A26" s="158"/>
      <c r="B26" s="159"/>
      <c r="C26" s="194" t="s">
        <v>147</v>
      </c>
      <c r="D26" s="164"/>
      <c r="E26" s="165">
        <v>6.11</v>
      </c>
      <c r="F26" s="162"/>
      <c r="G26" s="162"/>
      <c r="H26" s="162"/>
      <c r="I26" s="162"/>
      <c r="J26" s="162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62"/>
      <c r="Y26" s="151"/>
      <c r="Z26" s="151"/>
      <c r="AA26" s="151"/>
      <c r="AB26" s="151"/>
      <c r="AC26" s="151"/>
      <c r="AD26" s="151"/>
      <c r="AE26" s="151"/>
      <c r="AF26" s="151"/>
      <c r="AG26" s="151" t="s">
        <v>117</v>
      </c>
      <c r="AH26" s="151">
        <v>0</v>
      </c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5">
      <c r="A27" s="158"/>
      <c r="B27" s="159"/>
      <c r="C27" s="194" t="s">
        <v>148</v>
      </c>
      <c r="D27" s="164"/>
      <c r="E27" s="165">
        <v>49.1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51"/>
      <c r="Z27" s="151"/>
      <c r="AA27" s="151"/>
      <c r="AB27" s="151"/>
      <c r="AC27" s="151"/>
      <c r="AD27" s="151"/>
      <c r="AE27" s="151"/>
      <c r="AF27" s="151"/>
      <c r="AG27" s="151" t="s">
        <v>117</v>
      </c>
      <c r="AH27" s="151">
        <v>0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5">
      <c r="A28" s="158"/>
      <c r="B28" s="159"/>
      <c r="C28" s="194" t="s">
        <v>149</v>
      </c>
      <c r="D28" s="164"/>
      <c r="E28" s="165">
        <v>5.83</v>
      </c>
      <c r="F28" s="162"/>
      <c r="G28" s="162"/>
      <c r="H28" s="162"/>
      <c r="I28" s="162"/>
      <c r="J28" s="162"/>
      <c r="K28" s="162"/>
      <c r="L28" s="162"/>
      <c r="M28" s="162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51"/>
      <c r="Z28" s="151"/>
      <c r="AA28" s="151"/>
      <c r="AB28" s="151"/>
      <c r="AC28" s="151"/>
      <c r="AD28" s="151"/>
      <c r="AE28" s="151"/>
      <c r="AF28" s="151"/>
      <c r="AG28" s="151" t="s">
        <v>117</v>
      </c>
      <c r="AH28" s="151">
        <v>0</v>
      </c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5">
      <c r="A29" s="158"/>
      <c r="B29" s="159"/>
      <c r="C29" s="194" t="s">
        <v>149</v>
      </c>
      <c r="D29" s="164"/>
      <c r="E29" s="165">
        <v>5.83</v>
      </c>
      <c r="F29" s="162"/>
      <c r="G29" s="162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51"/>
      <c r="Z29" s="151"/>
      <c r="AA29" s="151"/>
      <c r="AB29" s="151"/>
      <c r="AC29" s="151"/>
      <c r="AD29" s="151"/>
      <c r="AE29" s="151"/>
      <c r="AF29" s="151"/>
      <c r="AG29" s="151" t="s">
        <v>117</v>
      </c>
      <c r="AH29" s="151">
        <v>0</v>
      </c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5">
      <c r="A30" s="158"/>
      <c r="B30" s="159"/>
      <c r="C30" s="194" t="s">
        <v>150</v>
      </c>
      <c r="D30" s="164"/>
      <c r="E30" s="165">
        <v>5.83</v>
      </c>
      <c r="F30" s="162"/>
      <c r="G30" s="162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62"/>
      <c r="Y30" s="151"/>
      <c r="Z30" s="151"/>
      <c r="AA30" s="151"/>
      <c r="AB30" s="151"/>
      <c r="AC30" s="151"/>
      <c r="AD30" s="151"/>
      <c r="AE30" s="151"/>
      <c r="AF30" s="151"/>
      <c r="AG30" s="151" t="s">
        <v>117</v>
      </c>
      <c r="AH30" s="151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5">
      <c r="A31" s="158"/>
      <c r="B31" s="159"/>
      <c r="C31" s="194" t="s">
        <v>150</v>
      </c>
      <c r="D31" s="164"/>
      <c r="E31" s="165">
        <v>5.83</v>
      </c>
      <c r="F31" s="162"/>
      <c r="G31" s="162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51"/>
      <c r="Z31" s="151"/>
      <c r="AA31" s="151"/>
      <c r="AB31" s="151"/>
      <c r="AC31" s="151"/>
      <c r="AD31" s="151"/>
      <c r="AE31" s="151"/>
      <c r="AF31" s="151"/>
      <c r="AG31" s="151" t="s">
        <v>117</v>
      </c>
      <c r="AH31" s="151">
        <v>0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5">
      <c r="A32" s="158"/>
      <c r="B32" s="159"/>
      <c r="C32" s="194" t="s">
        <v>151</v>
      </c>
      <c r="D32" s="164"/>
      <c r="E32" s="165">
        <v>5.84</v>
      </c>
      <c r="F32" s="162"/>
      <c r="G32" s="162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62"/>
      <c r="Y32" s="151"/>
      <c r="Z32" s="151"/>
      <c r="AA32" s="151"/>
      <c r="AB32" s="151"/>
      <c r="AC32" s="151"/>
      <c r="AD32" s="151"/>
      <c r="AE32" s="151"/>
      <c r="AF32" s="151"/>
      <c r="AG32" s="151" t="s">
        <v>117</v>
      </c>
      <c r="AH32" s="151">
        <v>0</v>
      </c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5">
      <c r="A33" s="158"/>
      <c r="B33" s="159"/>
      <c r="C33" s="194" t="s">
        <v>152</v>
      </c>
      <c r="D33" s="164"/>
      <c r="E33" s="165">
        <v>6.42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51"/>
      <c r="Z33" s="151"/>
      <c r="AA33" s="151"/>
      <c r="AB33" s="151"/>
      <c r="AC33" s="151"/>
      <c r="AD33" s="151"/>
      <c r="AE33" s="151"/>
      <c r="AF33" s="151"/>
      <c r="AG33" s="151" t="s">
        <v>117</v>
      </c>
      <c r="AH33" s="151">
        <v>0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5">
      <c r="A34" s="158"/>
      <c r="B34" s="159"/>
      <c r="C34" s="194" t="s">
        <v>153</v>
      </c>
      <c r="D34" s="164"/>
      <c r="E34" s="165">
        <v>5.72</v>
      </c>
      <c r="F34" s="162"/>
      <c r="G34" s="162"/>
      <c r="H34" s="162"/>
      <c r="I34" s="162"/>
      <c r="J34" s="162"/>
      <c r="K34" s="162"/>
      <c r="L34" s="162"/>
      <c r="M34" s="162"/>
      <c r="N34" s="161"/>
      <c r="O34" s="161"/>
      <c r="P34" s="161"/>
      <c r="Q34" s="161"/>
      <c r="R34" s="162"/>
      <c r="S34" s="162"/>
      <c r="T34" s="162"/>
      <c r="U34" s="162"/>
      <c r="V34" s="162"/>
      <c r="W34" s="162"/>
      <c r="X34" s="162"/>
      <c r="Y34" s="151"/>
      <c r="Z34" s="151"/>
      <c r="AA34" s="151"/>
      <c r="AB34" s="151"/>
      <c r="AC34" s="151"/>
      <c r="AD34" s="151"/>
      <c r="AE34" s="151"/>
      <c r="AF34" s="151"/>
      <c r="AG34" s="151" t="s">
        <v>117</v>
      </c>
      <c r="AH34" s="151">
        <v>0</v>
      </c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5">
      <c r="A35" s="158"/>
      <c r="B35" s="159"/>
      <c r="C35" s="194" t="s">
        <v>154</v>
      </c>
      <c r="D35" s="164"/>
      <c r="E35" s="165">
        <v>27.6</v>
      </c>
      <c r="F35" s="162"/>
      <c r="G35" s="162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51"/>
      <c r="Z35" s="151"/>
      <c r="AA35" s="151"/>
      <c r="AB35" s="151"/>
      <c r="AC35" s="151"/>
      <c r="AD35" s="151"/>
      <c r="AE35" s="151"/>
      <c r="AF35" s="151"/>
      <c r="AG35" s="151" t="s">
        <v>117</v>
      </c>
      <c r="AH35" s="151">
        <v>0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5">
      <c r="A36" s="158"/>
      <c r="B36" s="159"/>
      <c r="C36" s="194" t="s">
        <v>155</v>
      </c>
      <c r="D36" s="164"/>
      <c r="E36" s="165">
        <v>18.63</v>
      </c>
      <c r="F36" s="162"/>
      <c r="G36" s="162"/>
      <c r="H36" s="162"/>
      <c r="I36" s="162"/>
      <c r="J36" s="162"/>
      <c r="K36" s="162"/>
      <c r="L36" s="162"/>
      <c r="M36" s="162"/>
      <c r="N36" s="161"/>
      <c r="O36" s="161"/>
      <c r="P36" s="161"/>
      <c r="Q36" s="161"/>
      <c r="R36" s="162"/>
      <c r="S36" s="162"/>
      <c r="T36" s="162"/>
      <c r="U36" s="162"/>
      <c r="V36" s="162"/>
      <c r="W36" s="162"/>
      <c r="X36" s="162"/>
      <c r="Y36" s="151"/>
      <c r="Z36" s="151"/>
      <c r="AA36" s="151"/>
      <c r="AB36" s="151"/>
      <c r="AC36" s="151"/>
      <c r="AD36" s="151"/>
      <c r="AE36" s="151"/>
      <c r="AF36" s="151"/>
      <c r="AG36" s="151" t="s">
        <v>117</v>
      </c>
      <c r="AH36" s="151">
        <v>0</v>
      </c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5">
      <c r="A37" s="176">
        <v>9</v>
      </c>
      <c r="B37" s="177" t="s">
        <v>156</v>
      </c>
      <c r="C37" s="193" t="s">
        <v>157</v>
      </c>
      <c r="D37" s="178" t="s">
        <v>111</v>
      </c>
      <c r="E37" s="179">
        <v>25.714259999999999</v>
      </c>
      <c r="F37" s="180"/>
      <c r="G37" s="181">
        <f>ROUND(E37*F37,2)</f>
        <v>0</v>
      </c>
      <c r="H37" s="180"/>
      <c r="I37" s="181">
        <f>ROUND(E37*H37,2)</f>
        <v>0</v>
      </c>
      <c r="J37" s="180"/>
      <c r="K37" s="181">
        <f>ROUND(E37*J37,2)</f>
        <v>0</v>
      </c>
      <c r="L37" s="181">
        <v>21</v>
      </c>
      <c r="M37" s="181">
        <f>G37*(1+L37/100)</f>
        <v>0</v>
      </c>
      <c r="N37" s="179">
        <v>1.85954</v>
      </c>
      <c r="O37" s="179">
        <f>ROUND(E37*N37,2)</f>
        <v>47.82</v>
      </c>
      <c r="P37" s="179">
        <v>0</v>
      </c>
      <c r="Q37" s="179">
        <f>ROUND(E37*P37,2)</f>
        <v>0</v>
      </c>
      <c r="R37" s="181" t="s">
        <v>158</v>
      </c>
      <c r="S37" s="181" t="s">
        <v>133</v>
      </c>
      <c r="T37" s="182" t="s">
        <v>113</v>
      </c>
      <c r="U37" s="162">
        <v>4.5720000000000001</v>
      </c>
      <c r="V37" s="162">
        <f>ROUND(E37*U37,2)</f>
        <v>117.57</v>
      </c>
      <c r="W37" s="162"/>
      <c r="X37" s="162" t="s">
        <v>114</v>
      </c>
      <c r="Y37" s="151"/>
      <c r="Z37" s="151"/>
      <c r="AA37" s="151"/>
      <c r="AB37" s="151"/>
      <c r="AC37" s="151"/>
      <c r="AD37" s="151"/>
      <c r="AE37" s="151"/>
      <c r="AF37" s="151"/>
      <c r="AG37" s="151" t="s">
        <v>115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5">
      <c r="A38" s="158"/>
      <c r="B38" s="159"/>
      <c r="C38" s="256" t="s">
        <v>159</v>
      </c>
      <c r="D38" s="257"/>
      <c r="E38" s="257"/>
      <c r="F38" s="257"/>
      <c r="G38" s="257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51"/>
      <c r="Z38" s="151"/>
      <c r="AA38" s="151"/>
      <c r="AB38" s="151"/>
      <c r="AC38" s="151"/>
      <c r="AD38" s="151"/>
      <c r="AE38" s="151"/>
      <c r="AF38" s="151"/>
      <c r="AG38" s="151" t="s">
        <v>135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5">
      <c r="A39" s="158"/>
      <c r="B39" s="159"/>
      <c r="C39" s="194" t="s">
        <v>160</v>
      </c>
      <c r="D39" s="164"/>
      <c r="E39" s="165">
        <v>1.5840000000000001</v>
      </c>
      <c r="F39" s="162"/>
      <c r="G39" s="162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62"/>
      <c r="Y39" s="151"/>
      <c r="Z39" s="151"/>
      <c r="AA39" s="151"/>
      <c r="AB39" s="151"/>
      <c r="AC39" s="151"/>
      <c r="AD39" s="151"/>
      <c r="AE39" s="151"/>
      <c r="AF39" s="151"/>
      <c r="AG39" s="151" t="s">
        <v>117</v>
      </c>
      <c r="AH39" s="151">
        <v>0</v>
      </c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5">
      <c r="A40" s="158"/>
      <c r="B40" s="159"/>
      <c r="C40" s="194" t="s">
        <v>161</v>
      </c>
      <c r="D40" s="164"/>
      <c r="E40" s="165">
        <v>1.52807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51"/>
      <c r="Z40" s="151"/>
      <c r="AA40" s="151"/>
      <c r="AB40" s="151"/>
      <c r="AC40" s="151"/>
      <c r="AD40" s="151"/>
      <c r="AE40" s="151"/>
      <c r="AF40" s="151"/>
      <c r="AG40" s="151" t="s">
        <v>117</v>
      </c>
      <c r="AH40" s="151">
        <v>0</v>
      </c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5">
      <c r="A41" s="158"/>
      <c r="B41" s="159"/>
      <c r="C41" s="194" t="s">
        <v>162</v>
      </c>
      <c r="D41" s="164"/>
      <c r="E41" s="165">
        <v>12.276</v>
      </c>
      <c r="F41" s="162"/>
      <c r="G41" s="162"/>
      <c r="H41" s="162"/>
      <c r="I41" s="162"/>
      <c r="J41" s="162"/>
      <c r="K41" s="162"/>
      <c r="L41" s="162"/>
      <c r="M41" s="162"/>
      <c r="N41" s="161"/>
      <c r="O41" s="161"/>
      <c r="P41" s="161"/>
      <c r="Q41" s="161"/>
      <c r="R41" s="162"/>
      <c r="S41" s="162"/>
      <c r="T41" s="162"/>
      <c r="U41" s="162"/>
      <c r="V41" s="162"/>
      <c r="W41" s="162"/>
      <c r="X41" s="162"/>
      <c r="Y41" s="151"/>
      <c r="Z41" s="151"/>
      <c r="AA41" s="151"/>
      <c r="AB41" s="151"/>
      <c r="AC41" s="151"/>
      <c r="AD41" s="151"/>
      <c r="AE41" s="151"/>
      <c r="AF41" s="151"/>
      <c r="AG41" s="151" t="s">
        <v>117</v>
      </c>
      <c r="AH41" s="151">
        <v>0</v>
      </c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5">
      <c r="A42" s="158"/>
      <c r="B42" s="159"/>
      <c r="C42" s="194" t="s">
        <v>163</v>
      </c>
      <c r="D42" s="164"/>
      <c r="E42" s="165">
        <v>1.45827</v>
      </c>
      <c r="F42" s="162"/>
      <c r="G42" s="162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62"/>
      <c r="Y42" s="151"/>
      <c r="Z42" s="151"/>
      <c r="AA42" s="151"/>
      <c r="AB42" s="151"/>
      <c r="AC42" s="151"/>
      <c r="AD42" s="151"/>
      <c r="AE42" s="151"/>
      <c r="AF42" s="151"/>
      <c r="AG42" s="151" t="s">
        <v>117</v>
      </c>
      <c r="AH42" s="151">
        <v>0</v>
      </c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5">
      <c r="A43" s="158"/>
      <c r="B43" s="159"/>
      <c r="C43" s="194" t="s">
        <v>163</v>
      </c>
      <c r="D43" s="164"/>
      <c r="E43" s="165">
        <v>1.45827</v>
      </c>
      <c r="F43" s="162"/>
      <c r="G43" s="162"/>
      <c r="H43" s="162"/>
      <c r="I43" s="162"/>
      <c r="J43" s="162"/>
      <c r="K43" s="162"/>
      <c r="L43" s="162"/>
      <c r="M43" s="162"/>
      <c r="N43" s="161"/>
      <c r="O43" s="161"/>
      <c r="P43" s="161"/>
      <c r="Q43" s="161"/>
      <c r="R43" s="162"/>
      <c r="S43" s="162"/>
      <c r="T43" s="162"/>
      <c r="U43" s="162"/>
      <c r="V43" s="162"/>
      <c r="W43" s="162"/>
      <c r="X43" s="162"/>
      <c r="Y43" s="151"/>
      <c r="Z43" s="151"/>
      <c r="AA43" s="151"/>
      <c r="AB43" s="151"/>
      <c r="AC43" s="151"/>
      <c r="AD43" s="151"/>
      <c r="AE43" s="151"/>
      <c r="AF43" s="151"/>
      <c r="AG43" s="151" t="s">
        <v>117</v>
      </c>
      <c r="AH43" s="151">
        <v>0</v>
      </c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5">
      <c r="A44" s="158"/>
      <c r="B44" s="159"/>
      <c r="C44" s="194" t="s">
        <v>164</v>
      </c>
      <c r="D44" s="164"/>
      <c r="E44" s="165">
        <v>1.4577800000000001</v>
      </c>
      <c r="F44" s="162"/>
      <c r="G44" s="162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62"/>
      <c r="Y44" s="151"/>
      <c r="Z44" s="151"/>
      <c r="AA44" s="151"/>
      <c r="AB44" s="151"/>
      <c r="AC44" s="151"/>
      <c r="AD44" s="151"/>
      <c r="AE44" s="151"/>
      <c r="AF44" s="151"/>
      <c r="AG44" s="151" t="s">
        <v>117</v>
      </c>
      <c r="AH44" s="151">
        <v>0</v>
      </c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5">
      <c r="A45" s="158"/>
      <c r="B45" s="159"/>
      <c r="C45" s="194" t="s">
        <v>164</v>
      </c>
      <c r="D45" s="164"/>
      <c r="E45" s="165">
        <v>1.4577800000000001</v>
      </c>
      <c r="F45" s="162"/>
      <c r="G45" s="162"/>
      <c r="H45" s="162"/>
      <c r="I45" s="162"/>
      <c r="J45" s="162"/>
      <c r="K45" s="162"/>
      <c r="L45" s="162"/>
      <c r="M45" s="162"/>
      <c r="N45" s="161"/>
      <c r="O45" s="161"/>
      <c r="P45" s="161"/>
      <c r="Q45" s="161"/>
      <c r="R45" s="162"/>
      <c r="S45" s="162"/>
      <c r="T45" s="162"/>
      <c r="U45" s="162"/>
      <c r="V45" s="162"/>
      <c r="W45" s="162"/>
      <c r="X45" s="162"/>
      <c r="Y45" s="151"/>
      <c r="Z45" s="151"/>
      <c r="AA45" s="151"/>
      <c r="AB45" s="151"/>
      <c r="AC45" s="151"/>
      <c r="AD45" s="151"/>
      <c r="AE45" s="151"/>
      <c r="AF45" s="151"/>
      <c r="AG45" s="151" t="s">
        <v>117</v>
      </c>
      <c r="AH45" s="151">
        <v>0</v>
      </c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5">
      <c r="A46" s="158"/>
      <c r="B46" s="159"/>
      <c r="C46" s="194" t="s">
        <v>165</v>
      </c>
      <c r="D46" s="164"/>
      <c r="E46" s="165">
        <v>1.4587699999999999</v>
      </c>
      <c r="F46" s="162"/>
      <c r="G46" s="162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62"/>
      <c r="Y46" s="151"/>
      <c r="Z46" s="151"/>
      <c r="AA46" s="151"/>
      <c r="AB46" s="151"/>
      <c r="AC46" s="151"/>
      <c r="AD46" s="151"/>
      <c r="AE46" s="151"/>
      <c r="AF46" s="151"/>
      <c r="AG46" s="151" t="s">
        <v>117</v>
      </c>
      <c r="AH46" s="151">
        <v>0</v>
      </c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5">
      <c r="A47" s="158"/>
      <c r="B47" s="159"/>
      <c r="C47" s="194" t="s">
        <v>166</v>
      </c>
      <c r="D47" s="164"/>
      <c r="E47" s="165">
        <v>1.6047899999999999</v>
      </c>
      <c r="F47" s="162"/>
      <c r="G47" s="16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51"/>
      <c r="Z47" s="151"/>
      <c r="AA47" s="151"/>
      <c r="AB47" s="151"/>
      <c r="AC47" s="151"/>
      <c r="AD47" s="151"/>
      <c r="AE47" s="151"/>
      <c r="AF47" s="151"/>
      <c r="AG47" s="151" t="s">
        <v>117</v>
      </c>
      <c r="AH47" s="151">
        <v>0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5">
      <c r="A48" s="158"/>
      <c r="B48" s="159"/>
      <c r="C48" s="194" t="s">
        <v>167</v>
      </c>
      <c r="D48" s="164"/>
      <c r="E48" s="165">
        <v>1.43055</v>
      </c>
      <c r="F48" s="162"/>
      <c r="G48" s="162"/>
      <c r="H48" s="162"/>
      <c r="I48" s="162"/>
      <c r="J48" s="162"/>
      <c r="K48" s="162"/>
      <c r="L48" s="162"/>
      <c r="M48" s="162"/>
      <c r="N48" s="161"/>
      <c r="O48" s="161"/>
      <c r="P48" s="161"/>
      <c r="Q48" s="161"/>
      <c r="R48" s="162"/>
      <c r="S48" s="162"/>
      <c r="T48" s="162"/>
      <c r="U48" s="162"/>
      <c r="V48" s="162"/>
      <c r="W48" s="162"/>
      <c r="X48" s="162"/>
      <c r="Y48" s="151"/>
      <c r="Z48" s="151"/>
      <c r="AA48" s="151"/>
      <c r="AB48" s="151"/>
      <c r="AC48" s="151"/>
      <c r="AD48" s="151"/>
      <c r="AE48" s="151"/>
      <c r="AF48" s="151"/>
      <c r="AG48" s="151" t="s">
        <v>117</v>
      </c>
      <c r="AH48" s="151">
        <v>0</v>
      </c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5">
      <c r="A49" s="176">
        <v>10</v>
      </c>
      <c r="B49" s="177" t="s">
        <v>168</v>
      </c>
      <c r="C49" s="193" t="s">
        <v>169</v>
      </c>
      <c r="D49" s="178" t="s">
        <v>111</v>
      </c>
      <c r="E49" s="179">
        <v>6.8054699999999997</v>
      </c>
      <c r="F49" s="180"/>
      <c r="G49" s="181">
        <f>ROUND(E49*F49,2)</f>
        <v>0</v>
      </c>
      <c r="H49" s="180"/>
      <c r="I49" s="181">
        <f>ROUND(E49*H49,2)</f>
        <v>0</v>
      </c>
      <c r="J49" s="180"/>
      <c r="K49" s="181">
        <f>ROUND(E49*J49,2)</f>
        <v>0</v>
      </c>
      <c r="L49" s="181">
        <v>21</v>
      </c>
      <c r="M49" s="181">
        <f>G49*(1+L49/100)</f>
        <v>0</v>
      </c>
      <c r="N49" s="179">
        <v>1.8580000000000001</v>
      </c>
      <c r="O49" s="179">
        <f>ROUND(E49*N49,2)</f>
        <v>12.64</v>
      </c>
      <c r="P49" s="179">
        <v>0</v>
      </c>
      <c r="Q49" s="179">
        <f>ROUND(E49*P49,2)</f>
        <v>0</v>
      </c>
      <c r="R49" s="181"/>
      <c r="S49" s="181" t="s">
        <v>112</v>
      </c>
      <c r="T49" s="182" t="s">
        <v>113</v>
      </c>
      <c r="U49" s="162">
        <v>5.05</v>
      </c>
      <c r="V49" s="162">
        <f>ROUND(E49*U49,2)</f>
        <v>34.369999999999997</v>
      </c>
      <c r="W49" s="162"/>
      <c r="X49" s="162" t="s">
        <v>114</v>
      </c>
      <c r="Y49" s="151"/>
      <c r="Z49" s="151"/>
      <c r="AA49" s="151"/>
      <c r="AB49" s="151"/>
      <c r="AC49" s="151"/>
      <c r="AD49" s="151"/>
      <c r="AE49" s="151"/>
      <c r="AF49" s="151"/>
      <c r="AG49" s="151" t="s">
        <v>115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5">
      <c r="A50" s="158"/>
      <c r="B50" s="159"/>
      <c r="C50" s="194" t="s">
        <v>170</v>
      </c>
      <c r="D50" s="164"/>
      <c r="E50" s="165">
        <v>6.46875</v>
      </c>
      <c r="F50" s="162"/>
      <c r="G50" s="162"/>
      <c r="H50" s="162"/>
      <c r="I50" s="162"/>
      <c r="J50" s="162"/>
      <c r="K50" s="162"/>
      <c r="L50" s="162"/>
      <c r="M50" s="162"/>
      <c r="N50" s="161"/>
      <c r="O50" s="161"/>
      <c r="P50" s="161"/>
      <c r="Q50" s="161"/>
      <c r="R50" s="162"/>
      <c r="S50" s="162"/>
      <c r="T50" s="162"/>
      <c r="U50" s="162"/>
      <c r="V50" s="162"/>
      <c r="W50" s="162"/>
      <c r="X50" s="162"/>
      <c r="Y50" s="151"/>
      <c r="Z50" s="151"/>
      <c r="AA50" s="151"/>
      <c r="AB50" s="151"/>
      <c r="AC50" s="151"/>
      <c r="AD50" s="151"/>
      <c r="AE50" s="151"/>
      <c r="AF50" s="151"/>
      <c r="AG50" s="151" t="s">
        <v>117</v>
      </c>
      <c r="AH50" s="151">
        <v>0</v>
      </c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5">
      <c r="A51" s="158"/>
      <c r="B51" s="159"/>
      <c r="C51" s="194" t="s">
        <v>171</v>
      </c>
      <c r="D51" s="164"/>
      <c r="E51" s="165">
        <v>-1.44072</v>
      </c>
      <c r="F51" s="162"/>
      <c r="G51" s="162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62"/>
      <c r="Y51" s="151"/>
      <c r="Z51" s="151"/>
      <c r="AA51" s="151"/>
      <c r="AB51" s="151"/>
      <c r="AC51" s="151"/>
      <c r="AD51" s="151"/>
      <c r="AE51" s="151"/>
      <c r="AF51" s="151"/>
      <c r="AG51" s="151" t="s">
        <v>117</v>
      </c>
      <c r="AH51" s="151">
        <v>0</v>
      </c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5">
      <c r="A52" s="158"/>
      <c r="B52" s="159"/>
      <c r="C52" s="196" t="s">
        <v>172</v>
      </c>
      <c r="D52" s="166"/>
      <c r="E52" s="167">
        <v>5.0280300000000002</v>
      </c>
      <c r="F52" s="162"/>
      <c r="G52" s="162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51"/>
      <c r="Z52" s="151"/>
      <c r="AA52" s="151"/>
      <c r="AB52" s="151"/>
      <c r="AC52" s="151"/>
      <c r="AD52" s="151"/>
      <c r="AE52" s="151"/>
      <c r="AF52" s="151"/>
      <c r="AG52" s="151" t="s">
        <v>117</v>
      </c>
      <c r="AH52" s="151">
        <v>1</v>
      </c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5">
      <c r="A53" s="158"/>
      <c r="B53" s="159"/>
      <c r="C53" s="194" t="s">
        <v>173</v>
      </c>
      <c r="D53" s="164"/>
      <c r="E53" s="165">
        <v>3.1438100000000002</v>
      </c>
      <c r="F53" s="162"/>
      <c r="G53" s="162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62"/>
      <c r="Y53" s="151"/>
      <c r="Z53" s="151"/>
      <c r="AA53" s="151"/>
      <c r="AB53" s="151"/>
      <c r="AC53" s="151"/>
      <c r="AD53" s="151"/>
      <c r="AE53" s="151"/>
      <c r="AF53" s="151"/>
      <c r="AG53" s="151" t="s">
        <v>117</v>
      </c>
      <c r="AH53" s="151">
        <v>0</v>
      </c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5">
      <c r="A54" s="158"/>
      <c r="B54" s="159"/>
      <c r="C54" s="194" t="s">
        <v>174</v>
      </c>
      <c r="D54" s="164"/>
      <c r="E54" s="165">
        <v>-1.3663700000000001</v>
      </c>
      <c r="F54" s="162"/>
      <c r="G54" s="162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62"/>
      <c r="Y54" s="151"/>
      <c r="Z54" s="151"/>
      <c r="AA54" s="151"/>
      <c r="AB54" s="151"/>
      <c r="AC54" s="151"/>
      <c r="AD54" s="151"/>
      <c r="AE54" s="151"/>
      <c r="AF54" s="151"/>
      <c r="AG54" s="151" t="s">
        <v>117</v>
      </c>
      <c r="AH54" s="151">
        <v>0</v>
      </c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5">
      <c r="A55" s="158"/>
      <c r="B55" s="159"/>
      <c r="C55" s="196" t="s">
        <v>172</v>
      </c>
      <c r="D55" s="166"/>
      <c r="E55" s="167">
        <v>1.7774399999999999</v>
      </c>
      <c r="F55" s="162"/>
      <c r="G55" s="162"/>
      <c r="H55" s="162"/>
      <c r="I55" s="162"/>
      <c r="J55" s="162"/>
      <c r="K55" s="162"/>
      <c r="L55" s="162"/>
      <c r="M55" s="162"/>
      <c r="N55" s="161"/>
      <c r="O55" s="161"/>
      <c r="P55" s="161"/>
      <c r="Q55" s="161"/>
      <c r="R55" s="162"/>
      <c r="S55" s="162"/>
      <c r="T55" s="162"/>
      <c r="U55" s="162"/>
      <c r="V55" s="162"/>
      <c r="W55" s="162"/>
      <c r="X55" s="162"/>
      <c r="Y55" s="151"/>
      <c r="Z55" s="151"/>
      <c r="AA55" s="151"/>
      <c r="AB55" s="151"/>
      <c r="AC55" s="151"/>
      <c r="AD55" s="151"/>
      <c r="AE55" s="151"/>
      <c r="AF55" s="151"/>
      <c r="AG55" s="151" t="s">
        <v>117</v>
      </c>
      <c r="AH55" s="151">
        <v>1</v>
      </c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5">
      <c r="A56" s="183">
        <v>11</v>
      </c>
      <c r="B56" s="184" t="s">
        <v>175</v>
      </c>
      <c r="C56" s="195" t="s">
        <v>176</v>
      </c>
      <c r="D56" s="185" t="s">
        <v>177</v>
      </c>
      <c r="E56" s="186">
        <v>16</v>
      </c>
      <c r="F56" s="187"/>
      <c r="G56" s="188">
        <f>ROUND(E56*F56,2)</f>
        <v>0</v>
      </c>
      <c r="H56" s="187"/>
      <c r="I56" s="188">
        <f>ROUND(E56*H56,2)</f>
        <v>0</v>
      </c>
      <c r="J56" s="187"/>
      <c r="K56" s="188">
        <f>ROUND(E56*J56,2)</f>
        <v>0</v>
      </c>
      <c r="L56" s="188">
        <v>21</v>
      </c>
      <c r="M56" s="188">
        <f>G56*(1+L56/100)</f>
        <v>0</v>
      </c>
      <c r="N56" s="186">
        <v>4.104E-2</v>
      </c>
      <c r="O56" s="186">
        <f>ROUND(E56*N56,2)</f>
        <v>0.66</v>
      </c>
      <c r="P56" s="186">
        <v>0</v>
      </c>
      <c r="Q56" s="186">
        <f>ROUND(E56*P56,2)</f>
        <v>0</v>
      </c>
      <c r="R56" s="188"/>
      <c r="S56" s="188" t="s">
        <v>112</v>
      </c>
      <c r="T56" s="189" t="s">
        <v>113</v>
      </c>
      <c r="U56" s="162">
        <v>0.11</v>
      </c>
      <c r="V56" s="162">
        <f>ROUND(E56*U56,2)</f>
        <v>1.76</v>
      </c>
      <c r="W56" s="162"/>
      <c r="X56" s="162" t="s">
        <v>114</v>
      </c>
      <c r="Y56" s="151"/>
      <c r="Z56" s="151"/>
      <c r="AA56" s="151"/>
      <c r="AB56" s="151"/>
      <c r="AC56" s="151"/>
      <c r="AD56" s="151"/>
      <c r="AE56" s="151"/>
      <c r="AF56" s="151"/>
      <c r="AG56" s="151" t="s">
        <v>115</v>
      </c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5">
      <c r="A57" s="183">
        <v>12</v>
      </c>
      <c r="B57" s="184" t="s">
        <v>175</v>
      </c>
      <c r="C57" s="195" t="s">
        <v>178</v>
      </c>
      <c r="D57" s="185" t="s">
        <v>177</v>
      </c>
      <c r="E57" s="186">
        <v>3</v>
      </c>
      <c r="F57" s="187"/>
      <c r="G57" s="188">
        <f>ROUND(E57*F57,2)</f>
        <v>0</v>
      </c>
      <c r="H57" s="187"/>
      <c r="I57" s="188">
        <f>ROUND(E57*H57,2)</f>
        <v>0</v>
      </c>
      <c r="J57" s="187"/>
      <c r="K57" s="188">
        <f>ROUND(E57*J57,2)</f>
        <v>0</v>
      </c>
      <c r="L57" s="188">
        <v>21</v>
      </c>
      <c r="M57" s="188">
        <f>G57*(1+L57/100)</f>
        <v>0</v>
      </c>
      <c r="N57" s="186">
        <v>4.104E-2</v>
      </c>
      <c r="O57" s="186">
        <f>ROUND(E57*N57,2)</f>
        <v>0.12</v>
      </c>
      <c r="P57" s="186">
        <v>0</v>
      </c>
      <c r="Q57" s="186">
        <f>ROUND(E57*P57,2)</f>
        <v>0</v>
      </c>
      <c r="R57" s="188"/>
      <c r="S57" s="188" t="s">
        <v>112</v>
      </c>
      <c r="T57" s="189" t="s">
        <v>113</v>
      </c>
      <c r="U57" s="162">
        <v>0.11</v>
      </c>
      <c r="V57" s="162">
        <f>ROUND(E57*U57,2)</f>
        <v>0.33</v>
      </c>
      <c r="W57" s="162"/>
      <c r="X57" s="162" t="s">
        <v>179</v>
      </c>
      <c r="Y57" s="151"/>
      <c r="Z57" s="151"/>
      <c r="AA57" s="151"/>
      <c r="AB57" s="151"/>
      <c r="AC57" s="151"/>
      <c r="AD57" s="151"/>
      <c r="AE57" s="151"/>
      <c r="AF57" s="151"/>
      <c r="AG57" s="151" t="s">
        <v>180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5">
      <c r="A58" s="176">
        <v>13</v>
      </c>
      <c r="B58" s="177" t="s">
        <v>181</v>
      </c>
      <c r="C58" s="193" t="s">
        <v>182</v>
      </c>
      <c r="D58" s="178" t="s">
        <v>183</v>
      </c>
      <c r="E58" s="179">
        <v>51.948</v>
      </c>
      <c r="F58" s="180"/>
      <c r="G58" s="181">
        <f>ROUND(E58*F58,2)</f>
        <v>0</v>
      </c>
      <c r="H58" s="180"/>
      <c r="I58" s="181">
        <f>ROUND(E58*H58,2)</f>
        <v>0</v>
      </c>
      <c r="J58" s="180"/>
      <c r="K58" s="181">
        <f>ROUND(E58*J58,2)</f>
        <v>0</v>
      </c>
      <c r="L58" s="181">
        <v>21</v>
      </c>
      <c r="M58" s="181">
        <f>G58*(1+L58/100)</f>
        <v>0</v>
      </c>
      <c r="N58" s="179">
        <v>5.3670000000000002E-2</v>
      </c>
      <c r="O58" s="179">
        <f>ROUND(E58*N58,2)</f>
        <v>2.79</v>
      </c>
      <c r="P58" s="179">
        <v>0</v>
      </c>
      <c r="Q58" s="179">
        <f>ROUND(E58*P58,2)</f>
        <v>0</v>
      </c>
      <c r="R58" s="181"/>
      <c r="S58" s="181" t="s">
        <v>112</v>
      </c>
      <c r="T58" s="182" t="s">
        <v>113</v>
      </c>
      <c r="U58" s="162">
        <v>0.23899999999999999</v>
      </c>
      <c r="V58" s="162">
        <f>ROUND(E58*U58,2)</f>
        <v>12.42</v>
      </c>
      <c r="W58" s="162"/>
      <c r="X58" s="162" t="s">
        <v>114</v>
      </c>
      <c r="Y58" s="151"/>
      <c r="Z58" s="151"/>
      <c r="AA58" s="151"/>
      <c r="AB58" s="151"/>
      <c r="AC58" s="151"/>
      <c r="AD58" s="151"/>
      <c r="AE58" s="151"/>
      <c r="AF58" s="151"/>
      <c r="AG58" s="151" t="s">
        <v>115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5">
      <c r="A59" s="158"/>
      <c r="B59" s="159"/>
      <c r="C59" s="194" t="s">
        <v>184</v>
      </c>
      <c r="D59" s="164"/>
      <c r="E59" s="165">
        <v>51.95</v>
      </c>
      <c r="F59" s="162"/>
      <c r="G59" s="162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51"/>
      <c r="Z59" s="151"/>
      <c r="AA59" s="151"/>
      <c r="AB59" s="151"/>
      <c r="AC59" s="151"/>
      <c r="AD59" s="151"/>
      <c r="AE59" s="151"/>
      <c r="AF59" s="151"/>
      <c r="AG59" s="151" t="s">
        <v>117</v>
      </c>
      <c r="AH59" s="151">
        <v>0</v>
      </c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5">
      <c r="A60" s="176">
        <v>14</v>
      </c>
      <c r="B60" s="177" t="s">
        <v>185</v>
      </c>
      <c r="C60" s="193" t="s">
        <v>186</v>
      </c>
      <c r="D60" s="178" t="s">
        <v>111</v>
      </c>
      <c r="E60" s="179">
        <v>2.0484399999999998</v>
      </c>
      <c r="F60" s="180"/>
      <c r="G60" s="181">
        <f>ROUND(E60*F60,2)</f>
        <v>0</v>
      </c>
      <c r="H60" s="180"/>
      <c r="I60" s="181">
        <f>ROUND(E60*H60,2)</f>
        <v>0</v>
      </c>
      <c r="J60" s="180"/>
      <c r="K60" s="181">
        <f>ROUND(E60*J60,2)</f>
        <v>0</v>
      </c>
      <c r="L60" s="181">
        <v>21</v>
      </c>
      <c r="M60" s="181">
        <f>G60*(1+L60/100)</f>
        <v>0</v>
      </c>
      <c r="N60" s="179">
        <v>2.53999</v>
      </c>
      <c r="O60" s="179">
        <f>ROUND(E60*N60,2)</f>
        <v>5.2</v>
      </c>
      <c r="P60" s="179">
        <v>0</v>
      </c>
      <c r="Q60" s="179">
        <f>ROUND(E60*P60,2)</f>
        <v>0</v>
      </c>
      <c r="R60" s="181" t="s">
        <v>158</v>
      </c>
      <c r="S60" s="181" t="s">
        <v>133</v>
      </c>
      <c r="T60" s="182" t="s">
        <v>187</v>
      </c>
      <c r="U60" s="162">
        <v>2.3039999999999998</v>
      </c>
      <c r="V60" s="162">
        <f>ROUND(E60*U60,2)</f>
        <v>4.72</v>
      </c>
      <c r="W60" s="162"/>
      <c r="X60" s="162" t="s">
        <v>114</v>
      </c>
      <c r="Y60" s="151"/>
      <c r="Z60" s="151"/>
      <c r="AA60" s="151"/>
      <c r="AB60" s="151"/>
      <c r="AC60" s="151"/>
      <c r="AD60" s="151"/>
      <c r="AE60" s="151"/>
      <c r="AF60" s="151"/>
      <c r="AG60" s="151" t="s">
        <v>115</v>
      </c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5">
      <c r="A61" s="158"/>
      <c r="B61" s="159"/>
      <c r="C61" s="256" t="s">
        <v>188</v>
      </c>
      <c r="D61" s="257"/>
      <c r="E61" s="257"/>
      <c r="F61" s="257"/>
      <c r="G61" s="257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51"/>
      <c r="Z61" s="151"/>
      <c r="AA61" s="151"/>
      <c r="AB61" s="151"/>
      <c r="AC61" s="151"/>
      <c r="AD61" s="151"/>
      <c r="AE61" s="151"/>
      <c r="AF61" s="151"/>
      <c r="AG61" s="151" t="s">
        <v>135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90" t="str">
        <f>C61</f>
        <v>táhel, rámových stojek, vzpěr (bez výztuže), s pomocným lešením o výšce podlahy do 1,90 m a pro zatížení do 1,5 kPa,</v>
      </c>
      <c r="BB61" s="151"/>
      <c r="BC61" s="151"/>
      <c r="BD61" s="151"/>
      <c r="BE61" s="151"/>
      <c r="BF61" s="151"/>
      <c r="BG61" s="151"/>
      <c r="BH61" s="151"/>
    </row>
    <row r="62" spans="1:60" outlineLevel="1" x14ac:dyDescent="0.25">
      <c r="A62" s="158"/>
      <c r="B62" s="159"/>
      <c r="C62" s="194" t="s">
        <v>189</v>
      </c>
      <c r="D62" s="164"/>
      <c r="E62" s="165">
        <v>1.07813</v>
      </c>
      <c r="F62" s="162"/>
      <c r="G62" s="162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51"/>
      <c r="Z62" s="151"/>
      <c r="AA62" s="151"/>
      <c r="AB62" s="151"/>
      <c r="AC62" s="151"/>
      <c r="AD62" s="151"/>
      <c r="AE62" s="151"/>
      <c r="AF62" s="151"/>
      <c r="AG62" s="151" t="s">
        <v>117</v>
      </c>
      <c r="AH62" s="151">
        <v>0</v>
      </c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25">
      <c r="A63" s="158"/>
      <c r="B63" s="159"/>
      <c r="C63" s="194" t="s">
        <v>190</v>
      </c>
      <c r="D63" s="164"/>
      <c r="E63" s="165">
        <v>0.97031000000000001</v>
      </c>
      <c r="F63" s="162"/>
      <c r="G63" s="162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51"/>
      <c r="Z63" s="151"/>
      <c r="AA63" s="151"/>
      <c r="AB63" s="151"/>
      <c r="AC63" s="151"/>
      <c r="AD63" s="151"/>
      <c r="AE63" s="151"/>
      <c r="AF63" s="151"/>
      <c r="AG63" s="151" t="s">
        <v>117</v>
      </c>
      <c r="AH63" s="151">
        <v>0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x14ac:dyDescent="0.25">
      <c r="A64" s="169" t="s">
        <v>107</v>
      </c>
      <c r="B64" s="170" t="s">
        <v>66</v>
      </c>
      <c r="C64" s="192" t="s">
        <v>67</v>
      </c>
      <c r="D64" s="171"/>
      <c r="E64" s="172"/>
      <c r="F64" s="173"/>
      <c r="G64" s="173">
        <f>SUMIF(AG65:AG66,"&lt;&gt;NOR",G65:G66)</f>
        <v>0</v>
      </c>
      <c r="H64" s="173"/>
      <c r="I64" s="173">
        <f>SUM(I65:I66)</f>
        <v>0</v>
      </c>
      <c r="J64" s="173"/>
      <c r="K64" s="173">
        <f>SUM(K65:K66)</f>
        <v>0</v>
      </c>
      <c r="L64" s="173"/>
      <c r="M64" s="173">
        <f>SUM(M65:M66)</f>
        <v>0</v>
      </c>
      <c r="N64" s="172"/>
      <c r="O64" s="172">
        <f>SUM(O65:O66)</f>
        <v>5.13</v>
      </c>
      <c r="P64" s="172"/>
      <c r="Q64" s="172">
        <f>SUM(Q65:Q66)</f>
        <v>0</v>
      </c>
      <c r="R64" s="173"/>
      <c r="S64" s="173"/>
      <c r="T64" s="174"/>
      <c r="U64" s="168"/>
      <c r="V64" s="168">
        <f>SUM(V65:V66)</f>
        <v>187.85</v>
      </c>
      <c r="W64" s="168"/>
      <c r="X64" s="168"/>
      <c r="AG64" t="s">
        <v>108</v>
      </c>
    </row>
    <row r="65" spans="1:60" outlineLevel="1" x14ac:dyDescent="0.25">
      <c r="A65" s="176">
        <v>15</v>
      </c>
      <c r="B65" s="177" t="s">
        <v>191</v>
      </c>
      <c r="C65" s="193" t="s">
        <v>192</v>
      </c>
      <c r="D65" s="178" t="s">
        <v>145</v>
      </c>
      <c r="E65" s="179">
        <v>298.17408</v>
      </c>
      <c r="F65" s="180"/>
      <c r="G65" s="181">
        <f>ROUND(E65*F65,2)</f>
        <v>0</v>
      </c>
      <c r="H65" s="180"/>
      <c r="I65" s="181">
        <f>ROUND(E65*H65,2)</f>
        <v>0</v>
      </c>
      <c r="J65" s="180"/>
      <c r="K65" s="181">
        <f>ROUND(E65*J65,2)</f>
        <v>0</v>
      </c>
      <c r="L65" s="181">
        <v>21</v>
      </c>
      <c r="M65" s="181">
        <f>G65*(1+L65/100)</f>
        <v>0</v>
      </c>
      <c r="N65" s="179">
        <v>1.7219999999999999E-2</v>
      </c>
      <c r="O65" s="179">
        <f>ROUND(E65*N65,2)</f>
        <v>5.13</v>
      </c>
      <c r="P65" s="179">
        <v>0</v>
      </c>
      <c r="Q65" s="179">
        <f>ROUND(E65*P65,2)</f>
        <v>0</v>
      </c>
      <c r="R65" s="181"/>
      <c r="S65" s="181" t="s">
        <v>112</v>
      </c>
      <c r="T65" s="182" t="s">
        <v>113</v>
      </c>
      <c r="U65" s="162">
        <v>0.63</v>
      </c>
      <c r="V65" s="162">
        <f>ROUND(E65*U65,2)</f>
        <v>187.85</v>
      </c>
      <c r="W65" s="162"/>
      <c r="X65" s="162" t="s">
        <v>114</v>
      </c>
      <c r="Y65" s="151"/>
      <c r="Z65" s="151"/>
      <c r="AA65" s="151"/>
      <c r="AB65" s="151"/>
      <c r="AC65" s="151"/>
      <c r="AD65" s="151"/>
      <c r="AE65" s="151"/>
      <c r="AF65" s="151"/>
      <c r="AG65" s="151" t="s">
        <v>115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5">
      <c r="A66" s="158"/>
      <c r="B66" s="159"/>
      <c r="C66" s="194" t="s">
        <v>193</v>
      </c>
      <c r="D66" s="164"/>
      <c r="E66" s="165">
        <v>298.17408</v>
      </c>
      <c r="F66" s="162"/>
      <c r="G66" s="162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51"/>
      <c r="Z66" s="151"/>
      <c r="AA66" s="151"/>
      <c r="AB66" s="151"/>
      <c r="AC66" s="151"/>
      <c r="AD66" s="151"/>
      <c r="AE66" s="151"/>
      <c r="AF66" s="151"/>
      <c r="AG66" s="151" t="s">
        <v>117</v>
      </c>
      <c r="AH66" s="151">
        <v>0</v>
      </c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x14ac:dyDescent="0.25">
      <c r="A67" s="169" t="s">
        <v>107</v>
      </c>
      <c r="B67" s="170" t="s">
        <v>70</v>
      </c>
      <c r="C67" s="192" t="s">
        <v>71</v>
      </c>
      <c r="D67" s="171"/>
      <c r="E67" s="172"/>
      <c r="F67" s="173"/>
      <c r="G67" s="173">
        <f>SUMIF(AG68:AG68,"&lt;&gt;NOR",G68:G68)</f>
        <v>0</v>
      </c>
      <c r="H67" s="173"/>
      <c r="I67" s="173">
        <f>SUM(I68:I68)</f>
        <v>0</v>
      </c>
      <c r="J67" s="173"/>
      <c r="K67" s="173">
        <f>SUM(K68:K68)</f>
        <v>0</v>
      </c>
      <c r="L67" s="173"/>
      <c r="M67" s="173">
        <f>SUM(M68:M68)</f>
        <v>0</v>
      </c>
      <c r="N67" s="172"/>
      <c r="O67" s="172">
        <f>SUM(O68:O68)</f>
        <v>0</v>
      </c>
      <c r="P67" s="172"/>
      <c r="Q67" s="172">
        <f>SUM(Q68:Q68)</f>
        <v>0</v>
      </c>
      <c r="R67" s="173"/>
      <c r="S67" s="173"/>
      <c r="T67" s="174"/>
      <c r="U67" s="168"/>
      <c r="V67" s="168">
        <f>SUM(V68:V68)</f>
        <v>201.34</v>
      </c>
      <c r="W67" s="168"/>
      <c r="X67" s="168"/>
      <c r="AG67" t="s">
        <v>108</v>
      </c>
    </row>
    <row r="68" spans="1:60" outlineLevel="1" x14ac:dyDescent="0.25">
      <c r="A68" s="183">
        <v>16</v>
      </c>
      <c r="B68" s="184" t="s">
        <v>194</v>
      </c>
      <c r="C68" s="195" t="s">
        <v>195</v>
      </c>
      <c r="D68" s="185" t="s">
        <v>128</v>
      </c>
      <c r="E68" s="186">
        <v>214.52905000000001</v>
      </c>
      <c r="F68" s="187"/>
      <c r="G68" s="188">
        <f>ROUND(E68*F68,2)</f>
        <v>0</v>
      </c>
      <c r="H68" s="187"/>
      <c r="I68" s="188">
        <f>ROUND(E68*H68,2)</f>
        <v>0</v>
      </c>
      <c r="J68" s="187"/>
      <c r="K68" s="188">
        <f>ROUND(E68*J68,2)</f>
        <v>0</v>
      </c>
      <c r="L68" s="188">
        <v>21</v>
      </c>
      <c r="M68" s="188">
        <f>G68*(1+L68/100)</f>
        <v>0</v>
      </c>
      <c r="N68" s="186">
        <v>0</v>
      </c>
      <c r="O68" s="186">
        <f>ROUND(E68*N68,2)</f>
        <v>0</v>
      </c>
      <c r="P68" s="186">
        <v>0</v>
      </c>
      <c r="Q68" s="186">
        <f>ROUND(E68*P68,2)</f>
        <v>0</v>
      </c>
      <c r="R68" s="188"/>
      <c r="S68" s="188" t="s">
        <v>112</v>
      </c>
      <c r="T68" s="189" t="s">
        <v>113</v>
      </c>
      <c r="U68" s="162">
        <v>0.9385</v>
      </c>
      <c r="V68" s="162">
        <f>ROUND(E68*U68,2)</f>
        <v>201.34</v>
      </c>
      <c r="W68" s="162"/>
      <c r="X68" s="162" t="s">
        <v>114</v>
      </c>
      <c r="Y68" s="151"/>
      <c r="Z68" s="151"/>
      <c r="AA68" s="151"/>
      <c r="AB68" s="151"/>
      <c r="AC68" s="151"/>
      <c r="AD68" s="151"/>
      <c r="AE68" s="151"/>
      <c r="AF68" s="151"/>
      <c r="AG68" s="151" t="s">
        <v>196</v>
      </c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x14ac:dyDescent="0.25">
      <c r="A69" s="169" t="s">
        <v>107</v>
      </c>
      <c r="B69" s="170" t="s">
        <v>72</v>
      </c>
      <c r="C69" s="192" t="s">
        <v>73</v>
      </c>
      <c r="D69" s="171"/>
      <c r="E69" s="172"/>
      <c r="F69" s="173"/>
      <c r="G69" s="173">
        <f>SUMIF(AG70:AG77,"&lt;&gt;NOR",G70:G77)</f>
        <v>0</v>
      </c>
      <c r="H69" s="173"/>
      <c r="I69" s="173">
        <f>SUM(I70:I77)</f>
        <v>0</v>
      </c>
      <c r="J69" s="173"/>
      <c r="K69" s="173">
        <f>SUM(K70:K77)</f>
        <v>0</v>
      </c>
      <c r="L69" s="173"/>
      <c r="M69" s="173">
        <f>SUM(M70:M77)</f>
        <v>0</v>
      </c>
      <c r="N69" s="172"/>
      <c r="O69" s="172">
        <f>SUM(O70:O77)</f>
        <v>0.27</v>
      </c>
      <c r="P69" s="172"/>
      <c r="Q69" s="172">
        <f>SUM(Q70:Q77)</f>
        <v>0</v>
      </c>
      <c r="R69" s="173"/>
      <c r="S69" s="173"/>
      <c r="T69" s="174"/>
      <c r="U69" s="168"/>
      <c r="V69" s="168">
        <f>SUM(V70:V77)</f>
        <v>44.129999999999995</v>
      </c>
      <c r="W69" s="168"/>
      <c r="X69" s="168"/>
      <c r="AG69" t="s">
        <v>108</v>
      </c>
    </row>
    <row r="70" spans="1:60" outlineLevel="1" x14ac:dyDescent="0.25">
      <c r="A70" s="176">
        <v>17</v>
      </c>
      <c r="B70" s="177" t="s">
        <v>197</v>
      </c>
      <c r="C70" s="193" t="s">
        <v>198</v>
      </c>
      <c r="D70" s="178" t="s">
        <v>145</v>
      </c>
      <c r="E70" s="179">
        <v>61.829250000000002</v>
      </c>
      <c r="F70" s="180"/>
      <c r="G70" s="181">
        <f>ROUND(E70*F70,2)</f>
        <v>0</v>
      </c>
      <c r="H70" s="180"/>
      <c r="I70" s="181">
        <f>ROUND(E70*H70,2)</f>
        <v>0</v>
      </c>
      <c r="J70" s="180"/>
      <c r="K70" s="181">
        <f>ROUND(E70*J70,2)</f>
        <v>0</v>
      </c>
      <c r="L70" s="181">
        <v>21</v>
      </c>
      <c r="M70" s="181">
        <f>G70*(1+L70/100)</f>
        <v>0</v>
      </c>
      <c r="N70" s="179">
        <v>3.6800000000000001E-3</v>
      </c>
      <c r="O70" s="179">
        <f>ROUND(E70*N70,2)</f>
        <v>0.23</v>
      </c>
      <c r="P70" s="179">
        <v>0</v>
      </c>
      <c r="Q70" s="179">
        <f>ROUND(E70*P70,2)</f>
        <v>0</v>
      </c>
      <c r="R70" s="181"/>
      <c r="S70" s="181" t="s">
        <v>112</v>
      </c>
      <c r="T70" s="182" t="s">
        <v>113</v>
      </c>
      <c r="U70" s="162">
        <v>0.39</v>
      </c>
      <c r="V70" s="162">
        <f>ROUND(E70*U70,2)</f>
        <v>24.11</v>
      </c>
      <c r="W70" s="162"/>
      <c r="X70" s="162" t="s">
        <v>114</v>
      </c>
      <c r="Y70" s="151"/>
      <c r="Z70" s="151"/>
      <c r="AA70" s="151"/>
      <c r="AB70" s="151"/>
      <c r="AC70" s="151"/>
      <c r="AD70" s="151"/>
      <c r="AE70" s="151"/>
      <c r="AF70" s="151"/>
      <c r="AG70" s="151" t="s">
        <v>115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5">
      <c r="A71" s="158"/>
      <c r="B71" s="159"/>
      <c r="C71" s="194" t="s">
        <v>199</v>
      </c>
      <c r="D71" s="164"/>
      <c r="E71" s="165">
        <v>61.829250000000002</v>
      </c>
      <c r="F71" s="162"/>
      <c r="G71" s="162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51"/>
      <c r="Z71" s="151"/>
      <c r="AA71" s="151"/>
      <c r="AB71" s="151"/>
      <c r="AC71" s="151"/>
      <c r="AD71" s="151"/>
      <c r="AE71" s="151"/>
      <c r="AF71" s="151"/>
      <c r="AG71" s="151" t="s">
        <v>117</v>
      </c>
      <c r="AH71" s="151">
        <v>0</v>
      </c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ht="20.399999999999999" outlineLevel="1" x14ac:dyDescent="0.25">
      <c r="A72" s="176">
        <v>18</v>
      </c>
      <c r="B72" s="177" t="s">
        <v>200</v>
      </c>
      <c r="C72" s="193" t="s">
        <v>201</v>
      </c>
      <c r="D72" s="178" t="s">
        <v>145</v>
      </c>
      <c r="E72" s="179">
        <v>58.884999999999998</v>
      </c>
      <c r="F72" s="180"/>
      <c r="G72" s="181">
        <f>ROUND(E72*F72,2)</f>
        <v>0</v>
      </c>
      <c r="H72" s="180"/>
      <c r="I72" s="181">
        <f>ROUND(E72*H72,2)</f>
        <v>0</v>
      </c>
      <c r="J72" s="180"/>
      <c r="K72" s="181">
        <f>ROUND(E72*J72,2)</f>
        <v>0</v>
      </c>
      <c r="L72" s="181">
        <v>21</v>
      </c>
      <c r="M72" s="181">
        <f>G72*(1+L72/100)</f>
        <v>0</v>
      </c>
      <c r="N72" s="179">
        <v>8.0000000000000007E-5</v>
      </c>
      <c r="O72" s="179">
        <f>ROUND(E72*N72,2)</f>
        <v>0</v>
      </c>
      <c r="P72" s="179">
        <v>0</v>
      </c>
      <c r="Q72" s="179">
        <f>ROUND(E72*P72,2)</f>
        <v>0</v>
      </c>
      <c r="R72" s="181" t="s">
        <v>202</v>
      </c>
      <c r="S72" s="181" t="s">
        <v>133</v>
      </c>
      <c r="T72" s="182" t="s">
        <v>113</v>
      </c>
      <c r="U72" s="162">
        <v>0.34</v>
      </c>
      <c r="V72" s="162">
        <f>ROUND(E72*U72,2)</f>
        <v>20.02</v>
      </c>
      <c r="W72" s="162"/>
      <c r="X72" s="162" t="s">
        <v>114</v>
      </c>
      <c r="Y72" s="151"/>
      <c r="Z72" s="151"/>
      <c r="AA72" s="151"/>
      <c r="AB72" s="151"/>
      <c r="AC72" s="151"/>
      <c r="AD72" s="151"/>
      <c r="AE72" s="151"/>
      <c r="AF72" s="151"/>
      <c r="AG72" s="151" t="s">
        <v>115</v>
      </c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5">
      <c r="A73" s="158"/>
      <c r="B73" s="159"/>
      <c r="C73" s="194" t="s">
        <v>203</v>
      </c>
      <c r="D73" s="164"/>
      <c r="E73" s="165">
        <v>58.884999999999998</v>
      </c>
      <c r="F73" s="162"/>
      <c r="G73" s="162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51"/>
      <c r="Z73" s="151"/>
      <c r="AA73" s="151"/>
      <c r="AB73" s="151"/>
      <c r="AC73" s="151"/>
      <c r="AD73" s="151"/>
      <c r="AE73" s="151"/>
      <c r="AF73" s="151"/>
      <c r="AG73" s="151" t="s">
        <v>117</v>
      </c>
      <c r="AH73" s="151">
        <v>0</v>
      </c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ht="20.399999999999999" outlineLevel="1" x14ac:dyDescent="0.25">
      <c r="A74" s="176">
        <v>19</v>
      </c>
      <c r="B74" s="177" t="s">
        <v>204</v>
      </c>
      <c r="C74" s="193" t="s">
        <v>205</v>
      </c>
      <c r="D74" s="178" t="s">
        <v>145</v>
      </c>
      <c r="E74" s="179">
        <v>70.662000000000006</v>
      </c>
      <c r="F74" s="180"/>
      <c r="G74" s="181">
        <f>ROUND(E74*F74,2)</f>
        <v>0</v>
      </c>
      <c r="H74" s="180"/>
      <c r="I74" s="181">
        <f>ROUND(E74*H74,2)</f>
        <v>0</v>
      </c>
      <c r="J74" s="180"/>
      <c r="K74" s="181">
        <f>ROUND(E74*J74,2)</f>
        <v>0</v>
      </c>
      <c r="L74" s="181">
        <v>21</v>
      </c>
      <c r="M74" s="181">
        <f>G74*(1+L74/100)</f>
        <v>0</v>
      </c>
      <c r="N74" s="179">
        <v>5.5000000000000003E-4</v>
      </c>
      <c r="O74" s="179">
        <f>ROUND(E74*N74,2)</f>
        <v>0.04</v>
      </c>
      <c r="P74" s="179">
        <v>0</v>
      </c>
      <c r="Q74" s="179">
        <f>ROUND(E74*P74,2)</f>
        <v>0</v>
      </c>
      <c r="R74" s="181" t="s">
        <v>139</v>
      </c>
      <c r="S74" s="181" t="s">
        <v>133</v>
      </c>
      <c r="T74" s="182" t="s">
        <v>113</v>
      </c>
      <c r="U74" s="162">
        <v>0</v>
      </c>
      <c r="V74" s="162">
        <f>ROUND(E74*U74,2)</f>
        <v>0</v>
      </c>
      <c r="W74" s="162"/>
      <c r="X74" s="162" t="s">
        <v>140</v>
      </c>
      <c r="Y74" s="151"/>
      <c r="Z74" s="151"/>
      <c r="AA74" s="151"/>
      <c r="AB74" s="151"/>
      <c r="AC74" s="151"/>
      <c r="AD74" s="151"/>
      <c r="AE74" s="151"/>
      <c r="AF74" s="151"/>
      <c r="AG74" s="151" t="s">
        <v>141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5">
      <c r="A75" s="158"/>
      <c r="B75" s="159"/>
      <c r="C75" s="194" t="s">
        <v>206</v>
      </c>
      <c r="D75" s="164"/>
      <c r="E75" s="165">
        <v>70.662000000000006</v>
      </c>
      <c r="F75" s="162"/>
      <c r="G75" s="162"/>
      <c r="H75" s="162"/>
      <c r="I75" s="162"/>
      <c r="J75" s="162"/>
      <c r="K75" s="162"/>
      <c r="L75" s="162"/>
      <c r="M75" s="162"/>
      <c r="N75" s="161"/>
      <c r="O75" s="161"/>
      <c r="P75" s="161"/>
      <c r="Q75" s="161"/>
      <c r="R75" s="162"/>
      <c r="S75" s="162"/>
      <c r="T75" s="162"/>
      <c r="U75" s="162"/>
      <c r="V75" s="162"/>
      <c r="W75" s="162"/>
      <c r="X75" s="162"/>
      <c r="Y75" s="151"/>
      <c r="Z75" s="151"/>
      <c r="AA75" s="151"/>
      <c r="AB75" s="151"/>
      <c r="AC75" s="151"/>
      <c r="AD75" s="151"/>
      <c r="AE75" s="151"/>
      <c r="AF75" s="151"/>
      <c r="AG75" s="151" t="s">
        <v>117</v>
      </c>
      <c r="AH75" s="151">
        <v>0</v>
      </c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5">
      <c r="A76" s="158">
        <v>20</v>
      </c>
      <c r="B76" s="159" t="s">
        <v>207</v>
      </c>
      <c r="C76" s="197" t="s">
        <v>208</v>
      </c>
      <c r="D76" s="160" t="s">
        <v>0</v>
      </c>
      <c r="E76" s="191"/>
      <c r="F76" s="163"/>
      <c r="G76" s="162">
        <f>ROUND(E76*F76,2)</f>
        <v>0</v>
      </c>
      <c r="H76" s="163"/>
      <c r="I76" s="162">
        <f>ROUND(E76*H76,2)</f>
        <v>0</v>
      </c>
      <c r="J76" s="163"/>
      <c r="K76" s="162">
        <f>ROUND(E76*J76,2)</f>
        <v>0</v>
      </c>
      <c r="L76" s="162">
        <v>21</v>
      </c>
      <c r="M76" s="162">
        <f>G76*(1+L76/100)</f>
        <v>0</v>
      </c>
      <c r="N76" s="161">
        <v>0</v>
      </c>
      <c r="O76" s="161">
        <f>ROUND(E76*N76,2)</f>
        <v>0</v>
      </c>
      <c r="P76" s="161">
        <v>0</v>
      </c>
      <c r="Q76" s="161">
        <f>ROUND(E76*P76,2)</f>
        <v>0</v>
      </c>
      <c r="R76" s="162" t="s">
        <v>202</v>
      </c>
      <c r="S76" s="162" t="s">
        <v>133</v>
      </c>
      <c r="T76" s="162" t="s">
        <v>113</v>
      </c>
      <c r="U76" s="162">
        <v>0</v>
      </c>
      <c r="V76" s="162">
        <f>ROUND(E76*U76,2)</f>
        <v>0</v>
      </c>
      <c r="W76" s="162"/>
      <c r="X76" s="162" t="s">
        <v>209</v>
      </c>
      <c r="Y76" s="151"/>
      <c r="Z76" s="151"/>
      <c r="AA76" s="151"/>
      <c r="AB76" s="151"/>
      <c r="AC76" s="151"/>
      <c r="AD76" s="151"/>
      <c r="AE76" s="151"/>
      <c r="AF76" s="151"/>
      <c r="AG76" s="151" t="s">
        <v>210</v>
      </c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5">
      <c r="A77" s="158"/>
      <c r="B77" s="159"/>
      <c r="C77" s="258" t="s">
        <v>211</v>
      </c>
      <c r="D77" s="259"/>
      <c r="E77" s="259"/>
      <c r="F77" s="259"/>
      <c r="G77" s="259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51"/>
      <c r="Z77" s="151"/>
      <c r="AA77" s="151"/>
      <c r="AB77" s="151"/>
      <c r="AC77" s="151"/>
      <c r="AD77" s="151"/>
      <c r="AE77" s="151"/>
      <c r="AF77" s="151"/>
      <c r="AG77" s="151" t="s">
        <v>135</v>
      </c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x14ac:dyDescent="0.25">
      <c r="A78" s="169" t="s">
        <v>107</v>
      </c>
      <c r="B78" s="170" t="s">
        <v>74</v>
      </c>
      <c r="C78" s="192" t="s">
        <v>75</v>
      </c>
      <c r="D78" s="171"/>
      <c r="E78" s="172"/>
      <c r="F78" s="173"/>
      <c r="G78" s="173">
        <f>SUMIF(AG79:AG83,"&lt;&gt;NOR",G79:G83)</f>
        <v>0</v>
      </c>
      <c r="H78" s="173"/>
      <c r="I78" s="173">
        <f>SUM(I79:I83)</f>
        <v>0</v>
      </c>
      <c r="J78" s="173"/>
      <c r="K78" s="173">
        <f>SUM(K79:K83)</f>
        <v>0</v>
      </c>
      <c r="L78" s="173"/>
      <c r="M78" s="173">
        <f>SUM(M79:M83)</f>
        <v>0</v>
      </c>
      <c r="N78" s="172"/>
      <c r="O78" s="172">
        <f>SUM(O79:O83)</f>
        <v>0</v>
      </c>
      <c r="P78" s="172"/>
      <c r="Q78" s="172">
        <f>SUM(Q79:Q83)</f>
        <v>0</v>
      </c>
      <c r="R78" s="173"/>
      <c r="S78" s="173"/>
      <c r="T78" s="174"/>
      <c r="U78" s="168"/>
      <c r="V78" s="168">
        <f>SUM(V79:V83)</f>
        <v>0</v>
      </c>
      <c r="W78" s="168"/>
      <c r="X78" s="168"/>
      <c r="AG78" t="s">
        <v>108</v>
      </c>
    </row>
    <row r="79" spans="1:60" outlineLevel="1" x14ac:dyDescent="0.25">
      <c r="A79" s="183">
        <v>21</v>
      </c>
      <c r="B79" s="184" t="s">
        <v>212</v>
      </c>
      <c r="C79" s="195" t="s">
        <v>213</v>
      </c>
      <c r="D79" s="185" t="s">
        <v>214</v>
      </c>
      <c r="E79" s="186">
        <v>1</v>
      </c>
      <c r="F79" s="187"/>
      <c r="G79" s="188">
        <f>ROUND(E79*F79,2)</f>
        <v>0</v>
      </c>
      <c r="H79" s="187"/>
      <c r="I79" s="188">
        <f>ROUND(E79*H79,2)</f>
        <v>0</v>
      </c>
      <c r="J79" s="187"/>
      <c r="K79" s="188">
        <f>ROUND(E79*J79,2)</f>
        <v>0</v>
      </c>
      <c r="L79" s="188">
        <v>21</v>
      </c>
      <c r="M79" s="188">
        <f>G79*(1+L79/100)</f>
        <v>0</v>
      </c>
      <c r="N79" s="186">
        <v>0</v>
      </c>
      <c r="O79" s="186">
        <f>ROUND(E79*N79,2)</f>
        <v>0</v>
      </c>
      <c r="P79" s="186">
        <v>0</v>
      </c>
      <c r="Q79" s="186">
        <f>ROUND(E79*P79,2)</f>
        <v>0</v>
      </c>
      <c r="R79" s="188"/>
      <c r="S79" s="188" t="s">
        <v>112</v>
      </c>
      <c r="T79" s="189" t="s">
        <v>215</v>
      </c>
      <c r="U79" s="162">
        <v>0</v>
      </c>
      <c r="V79" s="162">
        <f>ROUND(E79*U79,2)</f>
        <v>0</v>
      </c>
      <c r="W79" s="162"/>
      <c r="X79" s="162" t="s">
        <v>114</v>
      </c>
      <c r="Y79" s="151"/>
      <c r="Z79" s="151"/>
      <c r="AA79" s="151"/>
      <c r="AB79" s="151"/>
      <c r="AC79" s="151"/>
      <c r="AD79" s="151"/>
      <c r="AE79" s="151"/>
      <c r="AF79" s="151"/>
      <c r="AG79" s="151" t="s">
        <v>115</v>
      </c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5">
      <c r="A80" s="183">
        <v>22</v>
      </c>
      <c r="B80" s="184" t="s">
        <v>216</v>
      </c>
      <c r="C80" s="195" t="s">
        <v>217</v>
      </c>
      <c r="D80" s="185" t="s">
        <v>214</v>
      </c>
      <c r="E80" s="186">
        <v>1</v>
      </c>
      <c r="F80" s="187"/>
      <c r="G80" s="188">
        <f>ROUND(E80*F80,2)</f>
        <v>0</v>
      </c>
      <c r="H80" s="187"/>
      <c r="I80" s="188">
        <f>ROUND(E80*H80,2)</f>
        <v>0</v>
      </c>
      <c r="J80" s="187"/>
      <c r="K80" s="188">
        <f>ROUND(E80*J80,2)</f>
        <v>0</v>
      </c>
      <c r="L80" s="188">
        <v>21</v>
      </c>
      <c r="M80" s="188">
        <f>G80*(1+L80/100)</f>
        <v>0</v>
      </c>
      <c r="N80" s="186">
        <v>0</v>
      </c>
      <c r="O80" s="186">
        <f>ROUND(E80*N80,2)</f>
        <v>0</v>
      </c>
      <c r="P80" s="186">
        <v>0</v>
      </c>
      <c r="Q80" s="186">
        <f>ROUND(E80*P80,2)</f>
        <v>0</v>
      </c>
      <c r="R80" s="188"/>
      <c r="S80" s="188" t="s">
        <v>112</v>
      </c>
      <c r="T80" s="189" t="s">
        <v>113</v>
      </c>
      <c r="U80" s="162">
        <v>0</v>
      </c>
      <c r="V80" s="162">
        <f>ROUND(E80*U80,2)</f>
        <v>0</v>
      </c>
      <c r="W80" s="162"/>
      <c r="X80" s="162" t="s">
        <v>114</v>
      </c>
      <c r="Y80" s="151"/>
      <c r="Z80" s="151"/>
      <c r="AA80" s="151"/>
      <c r="AB80" s="151"/>
      <c r="AC80" s="151"/>
      <c r="AD80" s="151"/>
      <c r="AE80" s="151"/>
      <c r="AF80" s="151"/>
      <c r="AG80" s="151" t="s">
        <v>115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5">
      <c r="A81" s="176">
        <v>23</v>
      </c>
      <c r="B81" s="177" t="s">
        <v>218</v>
      </c>
      <c r="C81" s="193" t="s">
        <v>219</v>
      </c>
      <c r="D81" s="178" t="s">
        <v>214</v>
      </c>
      <c r="E81" s="179">
        <v>1</v>
      </c>
      <c r="F81" s="180"/>
      <c r="G81" s="181">
        <f>ROUND(E81*F81,2)</f>
        <v>0</v>
      </c>
      <c r="H81" s="180"/>
      <c r="I81" s="181">
        <f>ROUND(E81*H81,2)</f>
        <v>0</v>
      </c>
      <c r="J81" s="180"/>
      <c r="K81" s="181">
        <f>ROUND(E81*J81,2)</f>
        <v>0</v>
      </c>
      <c r="L81" s="181">
        <v>21</v>
      </c>
      <c r="M81" s="181">
        <f>G81*(1+L81/100)</f>
        <v>0</v>
      </c>
      <c r="N81" s="179">
        <v>0</v>
      </c>
      <c r="O81" s="179">
        <f>ROUND(E81*N81,2)</f>
        <v>0</v>
      </c>
      <c r="P81" s="179">
        <v>0</v>
      </c>
      <c r="Q81" s="179">
        <f>ROUND(E81*P81,2)</f>
        <v>0</v>
      </c>
      <c r="R81" s="181"/>
      <c r="S81" s="181" t="s">
        <v>112</v>
      </c>
      <c r="T81" s="182" t="s">
        <v>113</v>
      </c>
      <c r="U81" s="162">
        <v>0</v>
      </c>
      <c r="V81" s="162">
        <f>ROUND(E81*U81,2)</f>
        <v>0</v>
      </c>
      <c r="W81" s="162"/>
      <c r="X81" s="162" t="s">
        <v>114</v>
      </c>
      <c r="Y81" s="151"/>
      <c r="Z81" s="151"/>
      <c r="AA81" s="151"/>
      <c r="AB81" s="151"/>
      <c r="AC81" s="151"/>
      <c r="AD81" s="151"/>
      <c r="AE81" s="151"/>
      <c r="AF81" s="151"/>
      <c r="AG81" s="151" t="s">
        <v>115</v>
      </c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5">
      <c r="A82" s="158">
        <v>24</v>
      </c>
      <c r="B82" s="159" t="s">
        <v>220</v>
      </c>
      <c r="C82" s="197" t="s">
        <v>221</v>
      </c>
      <c r="D82" s="160" t="s">
        <v>0</v>
      </c>
      <c r="E82" s="191"/>
      <c r="F82" s="163"/>
      <c r="G82" s="162">
        <f>ROUND(E82*F82,2)</f>
        <v>0</v>
      </c>
      <c r="H82" s="163"/>
      <c r="I82" s="162">
        <f>ROUND(E82*H82,2)</f>
        <v>0</v>
      </c>
      <c r="J82" s="163"/>
      <c r="K82" s="162">
        <f>ROUND(E82*J82,2)</f>
        <v>0</v>
      </c>
      <c r="L82" s="162">
        <v>21</v>
      </c>
      <c r="M82" s="162">
        <f>G82*(1+L82/100)</f>
        <v>0</v>
      </c>
      <c r="N82" s="161">
        <v>0</v>
      </c>
      <c r="O82" s="161">
        <f>ROUND(E82*N82,2)</f>
        <v>0</v>
      </c>
      <c r="P82" s="161">
        <v>0</v>
      </c>
      <c r="Q82" s="161">
        <f>ROUND(E82*P82,2)</f>
        <v>0</v>
      </c>
      <c r="R82" s="162" t="s">
        <v>222</v>
      </c>
      <c r="S82" s="162" t="s">
        <v>133</v>
      </c>
      <c r="T82" s="162" t="s">
        <v>187</v>
      </c>
      <c r="U82" s="162">
        <v>0</v>
      </c>
      <c r="V82" s="162">
        <f>ROUND(E82*U82,2)</f>
        <v>0</v>
      </c>
      <c r="W82" s="162"/>
      <c r="X82" s="162" t="s">
        <v>209</v>
      </c>
      <c r="Y82" s="151"/>
      <c r="Z82" s="151"/>
      <c r="AA82" s="151"/>
      <c r="AB82" s="151"/>
      <c r="AC82" s="151"/>
      <c r="AD82" s="151"/>
      <c r="AE82" s="151"/>
      <c r="AF82" s="151"/>
      <c r="AG82" s="151" t="s">
        <v>210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5">
      <c r="A83" s="158"/>
      <c r="B83" s="159"/>
      <c r="C83" s="258" t="s">
        <v>223</v>
      </c>
      <c r="D83" s="259"/>
      <c r="E83" s="259"/>
      <c r="F83" s="259"/>
      <c r="G83" s="259"/>
      <c r="H83" s="162"/>
      <c r="I83" s="162"/>
      <c r="J83" s="162"/>
      <c r="K83" s="162"/>
      <c r="L83" s="162"/>
      <c r="M83" s="162"/>
      <c r="N83" s="161"/>
      <c r="O83" s="161"/>
      <c r="P83" s="161"/>
      <c r="Q83" s="161"/>
      <c r="R83" s="162"/>
      <c r="S83" s="162"/>
      <c r="T83" s="162"/>
      <c r="U83" s="162"/>
      <c r="V83" s="162"/>
      <c r="W83" s="162"/>
      <c r="X83" s="162"/>
      <c r="Y83" s="151"/>
      <c r="Z83" s="151"/>
      <c r="AA83" s="151"/>
      <c r="AB83" s="151"/>
      <c r="AC83" s="151"/>
      <c r="AD83" s="151"/>
      <c r="AE83" s="151"/>
      <c r="AF83" s="151"/>
      <c r="AG83" s="151" t="s">
        <v>135</v>
      </c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5">
      <c r="A84" s="3"/>
      <c r="B84" s="4"/>
      <c r="C84" s="198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AE84">
        <v>15</v>
      </c>
      <c r="AF84">
        <v>21</v>
      </c>
      <c r="AG84" t="s">
        <v>94</v>
      </c>
    </row>
    <row r="85" spans="1:60" x14ac:dyDescent="0.25">
      <c r="A85" s="154"/>
      <c r="B85" s="155" t="s">
        <v>29</v>
      </c>
      <c r="C85" s="199"/>
      <c r="D85" s="156"/>
      <c r="E85" s="157"/>
      <c r="F85" s="157"/>
      <c r="G85" s="175">
        <f>G8+G23+G64+G67+G69+G78</f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AE85">
        <f>SUMIF(L7:L83,AE84,G7:G83)</f>
        <v>0</v>
      </c>
      <c r="AF85">
        <f>SUMIF(L7:L83,AF84,G7:G83)</f>
        <v>0</v>
      </c>
      <c r="AG85" t="s">
        <v>224</v>
      </c>
    </row>
    <row r="86" spans="1:60" x14ac:dyDescent="0.25">
      <c r="C86" s="200"/>
      <c r="D86" s="10"/>
      <c r="AG86" t="s">
        <v>225</v>
      </c>
    </row>
    <row r="87" spans="1:60" x14ac:dyDescent="0.25">
      <c r="D87" s="10"/>
    </row>
    <row r="88" spans="1:60" x14ac:dyDescent="0.25">
      <c r="D88" s="10"/>
    </row>
    <row r="89" spans="1:60" x14ac:dyDescent="0.25">
      <c r="D89" s="10"/>
    </row>
    <row r="90" spans="1:60" x14ac:dyDescent="0.25">
      <c r="D90" s="10"/>
    </row>
    <row r="91" spans="1:60" x14ac:dyDescent="0.25">
      <c r="D91" s="10"/>
    </row>
    <row r="92" spans="1:60" x14ac:dyDescent="0.25">
      <c r="D92" s="10"/>
    </row>
    <row r="93" spans="1:60" x14ac:dyDescent="0.25">
      <c r="D93" s="10"/>
    </row>
    <row r="94" spans="1:60" x14ac:dyDescent="0.25">
      <c r="D94" s="10"/>
    </row>
    <row r="95" spans="1:60" x14ac:dyDescent="0.25">
      <c r="D95" s="10"/>
    </row>
    <row r="96" spans="1:60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vpDD/fqdD/mghImtxSneKuyhP+lD2pVnPrNiTM0Gmy2ZR7j6xnb7tzznnmBZyqp514gE/sw3pdKAzRWRabWziQ==" saltValue="ZkkBeF0TBtHnrSCLSJFUIw==" spinCount="100000" sheet="1"/>
  <mergeCells count="9">
    <mergeCell ref="C61:G61"/>
    <mergeCell ref="C77:G77"/>
    <mergeCell ref="C83:G83"/>
    <mergeCell ref="A1:G1"/>
    <mergeCell ref="C2:G2"/>
    <mergeCell ref="C3:G3"/>
    <mergeCell ref="C4:G4"/>
    <mergeCell ref="C19:G19"/>
    <mergeCell ref="C38:G3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9522-EEC2-444C-A0A9-A71A6CC297A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5546875" style="125" customWidth="1"/>
    <col min="3" max="3" width="63.33203125" style="125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7" width="0" hidden="1" customWidth="1"/>
    <col min="18" max="18" width="6.88671875" customWidth="1"/>
    <col min="20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60" t="s">
        <v>81</v>
      </c>
      <c r="B1" s="260"/>
      <c r="C1" s="260"/>
      <c r="D1" s="260"/>
      <c r="E1" s="260"/>
      <c r="F1" s="260"/>
      <c r="G1" s="260"/>
      <c r="AG1" t="s">
        <v>82</v>
      </c>
    </row>
    <row r="2" spans="1:60" ht="24.9" customHeight="1" x14ac:dyDescent="0.25">
      <c r="A2" s="143" t="s">
        <v>7</v>
      </c>
      <c r="B2" s="49" t="s">
        <v>43</v>
      </c>
      <c r="C2" s="261" t="s">
        <v>44</v>
      </c>
      <c r="D2" s="262"/>
      <c r="E2" s="262"/>
      <c r="F2" s="262"/>
      <c r="G2" s="263"/>
      <c r="AG2" t="s">
        <v>83</v>
      </c>
    </row>
    <row r="3" spans="1:60" ht="24.9" customHeight="1" x14ac:dyDescent="0.25">
      <c r="A3" s="143" t="s">
        <v>8</v>
      </c>
      <c r="B3" s="49" t="s">
        <v>47</v>
      </c>
      <c r="C3" s="261" t="s">
        <v>44</v>
      </c>
      <c r="D3" s="262"/>
      <c r="E3" s="262"/>
      <c r="F3" s="262"/>
      <c r="G3" s="263"/>
      <c r="AC3" s="125" t="s">
        <v>83</v>
      </c>
      <c r="AG3" t="s">
        <v>84</v>
      </c>
    </row>
    <row r="4" spans="1:60" ht="24.9" customHeight="1" x14ac:dyDescent="0.25">
      <c r="A4" s="144" t="s">
        <v>9</v>
      </c>
      <c r="B4" s="145" t="s">
        <v>49</v>
      </c>
      <c r="C4" s="264" t="s">
        <v>50</v>
      </c>
      <c r="D4" s="265"/>
      <c r="E4" s="265"/>
      <c r="F4" s="265"/>
      <c r="G4" s="266"/>
      <c r="AG4" t="s">
        <v>85</v>
      </c>
    </row>
    <row r="5" spans="1:60" x14ac:dyDescent="0.25">
      <c r="D5" s="10"/>
    </row>
    <row r="6" spans="1:60" ht="39.6" x14ac:dyDescent="0.25">
      <c r="A6" s="147" t="s">
        <v>86</v>
      </c>
      <c r="B6" s="149" t="s">
        <v>87</v>
      </c>
      <c r="C6" s="149" t="s">
        <v>88</v>
      </c>
      <c r="D6" s="148" t="s">
        <v>89</v>
      </c>
      <c r="E6" s="147" t="s">
        <v>90</v>
      </c>
      <c r="F6" s="146" t="s">
        <v>91</v>
      </c>
      <c r="G6" s="147" t="s">
        <v>29</v>
      </c>
      <c r="H6" s="150" t="s">
        <v>30</v>
      </c>
      <c r="I6" s="150" t="s">
        <v>92</v>
      </c>
      <c r="J6" s="150" t="s">
        <v>31</v>
      </c>
      <c r="K6" s="150" t="s">
        <v>93</v>
      </c>
      <c r="L6" s="150" t="s">
        <v>94</v>
      </c>
      <c r="M6" s="150" t="s">
        <v>95</v>
      </c>
      <c r="N6" s="150" t="s">
        <v>96</v>
      </c>
      <c r="O6" s="150" t="s">
        <v>97</v>
      </c>
      <c r="P6" s="150" t="s">
        <v>98</v>
      </c>
      <c r="Q6" s="150" t="s">
        <v>99</v>
      </c>
      <c r="R6" s="150" t="s">
        <v>100</v>
      </c>
      <c r="S6" s="150" t="s">
        <v>101</v>
      </c>
      <c r="T6" s="150" t="s">
        <v>102</v>
      </c>
      <c r="U6" s="150" t="s">
        <v>103</v>
      </c>
      <c r="V6" s="150" t="s">
        <v>104</v>
      </c>
      <c r="W6" s="150" t="s">
        <v>105</v>
      </c>
      <c r="X6" s="150" t="s">
        <v>106</v>
      </c>
    </row>
    <row r="7" spans="1:60" hidden="1" x14ac:dyDescent="0.25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</row>
    <row r="8" spans="1:60" x14ac:dyDescent="0.25">
      <c r="A8" s="169" t="s">
        <v>107</v>
      </c>
      <c r="B8" s="170" t="s">
        <v>68</v>
      </c>
      <c r="C8" s="192" t="s">
        <v>69</v>
      </c>
      <c r="D8" s="171"/>
      <c r="E8" s="172"/>
      <c r="F8" s="173"/>
      <c r="G8" s="173">
        <f>SUMIF(AG9:AG18,"&lt;&gt;NOR",G9:G18)</f>
        <v>0</v>
      </c>
      <c r="H8" s="173"/>
      <c r="I8" s="173">
        <f>SUM(I9:I18)</f>
        <v>0</v>
      </c>
      <c r="J8" s="173"/>
      <c r="K8" s="173">
        <f>SUM(K9:K18)</f>
        <v>0</v>
      </c>
      <c r="L8" s="173"/>
      <c r="M8" s="173">
        <f>SUM(M9:M18)</f>
        <v>0</v>
      </c>
      <c r="N8" s="172"/>
      <c r="O8" s="172">
        <f>SUM(O9:O18)</f>
        <v>0.06</v>
      </c>
      <c r="P8" s="172"/>
      <c r="Q8" s="172">
        <f>SUM(Q9:Q18)</f>
        <v>31.75</v>
      </c>
      <c r="R8" s="173"/>
      <c r="S8" s="173"/>
      <c r="T8" s="174"/>
      <c r="U8" s="168"/>
      <c r="V8" s="168">
        <f>SUM(V9:V18)</f>
        <v>33.869999999999997</v>
      </c>
      <c r="W8" s="168"/>
      <c r="X8" s="168"/>
      <c r="AG8" t="s">
        <v>108</v>
      </c>
    </row>
    <row r="9" spans="1:60" outlineLevel="1" x14ac:dyDescent="0.25">
      <c r="A9" s="176">
        <v>1</v>
      </c>
      <c r="B9" s="177" t="s">
        <v>226</v>
      </c>
      <c r="C9" s="193" t="s">
        <v>227</v>
      </c>
      <c r="D9" s="178" t="s">
        <v>111</v>
      </c>
      <c r="E9" s="179">
        <v>13.0215</v>
      </c>
      <c r="F9" s="180"/>
      <c r="G9" s="181">
        <f>ROUND(E9*F9,2)</f>
        <v>0</v>
      </c>
      <c r="H9" s="180"/>
      <c r="I9" s="181">
        <f>ROUND(E9*H9,2)</f>
        <v>0</v>
      </c>
      <c r="J9" s="180"/>
      <c r="K9" s="181">
        <f>ROUND(E9*J9,2)</f>
        <v>0</v>
      </c>
      <c r="L9" s="181">
        <v>21</v>
      </c>
      <c r="M9" s="181">
        <f>G9*(1+L9/100)</f>
        <v>0</v>
      </c>
      <c r="N9" s="179">
        <v>1.2800000000000001E-3</v>
      </c>
      <c r="O9" s="179">
        <f>ROUND(E9*N9,2)</f>
        <v>0.02</v>
      </c>
      <c r="P9" s="179">
        <v>1.95</v>
      </c>
      <c r="Q9" s="179">
        <f>ROUND(E9*P9,2)</f>
        <v>25.39</v>
      </c>
      <c r="R9" s="181" t="s">
        <v>228</v>
      </c>
      <c r="S9" s="181" t="s">
        <v>133</v>
      </c>
      <c r="T9" s="182" t="s">
        <v>113</v>
      </c>
      <c r="U9" s="162">
        <v>1.7010000000000001</v>
      </c>
      <c r="V9" s="162">
        <f>ROUND(E9*U9,2)</f>
        <v>22.15</v>
      </c>
      <c r="W9" s="162"/>
      <c r="X9" s="162" t="s">
        <v>114</v>
      </c>
      <c r="Y9" s="151"/>
      <c r="Z9" s="151"/>
      <c r="AA9" s="151"/>
      <c r="AB9" s="151"/>
      <c r="AC9" s="151"/>
      <c r="AD9" s="151"/>
      <c r="AE9" s="151"/>
      <c r="AF9" s="151"/>
      <c r="AG9" s="151" t="s">
        <v>115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ht="21" outlineLevel="1" x14ac:dyDescent="0.25">
      <c r="A10" s="158"/>
      <c r="B10" s="159"/>
      <c r="C10" s="256" t="s">
        <v>229</v>
      </c>
      <c r="D10" s="257"/>
      <c r="E10" s="257"/>
      <c r="F10" s="257"/>
      <c r="G10" s="257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51"/>
      <c r="Z10" s="151"/>
      <c r="AA10" s="151"/>
      <c r="AB10" s="151"/>
      <c r="AC10" s="151"/>
      <c r="AD10" s="151"/>
      <c r="AE10" s="151"/>
      <c r="AF10" s="151"/>
      <c r="AG10" s="151" t="s">
        <v>135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90" t="str">
        <f>C10</f>
        <v>nebo vybourání otvorů průřezové plochy přes 4 m2 ve zdivu nadzákladovém, včetně pomocného lešení o výšce podlahy do 1900 mm a pro zatížení do 1,5 kPa  (150 kg/m2)</v>
      </c>
      <c r="BB10" s="151"/>
      <c r="BC10" s="151"/>
      <c r="BD10" s="151"/>
      <c r="BE10" s="151"/>
      <c r="BF10" s="151"/>
      <c r="BG10" s="151"/>
      <c r="BH10" s="151"/>
    </row>
    <row r="11" spans="1:60" outlineLevel="1" x14ac:dyDescent="0.25">
      <c r="A11" s="158"/>
      <c r="B11" s="159"/>
      <c r="C11" s="194" t="s">
        <v>230</v>
      </c>
      <c r="D11" s="164"/>
      <c r="E11" s="165">
        <v>4.875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51"/>
      <c r="Z11" s="151"/>
      <c r="AA11" s="151"/>
      <c r="AB11" s="151"/>
      <c r="AC11" s="151"/>
      <c r="AD11" s="151"/>
      <c r="AE11" s="151"/>
      <c r="AF11" s="151"/>
      <c r="AG11" s="151" t="s">
        <v>117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5">
      <c r="A12" s="158"/>
      <c r="B12" s="159"/>
      <c r="C12" s="194" t="s">
        <v>231</v>
      </c>
      <c r="D12" s="164"/>
      <c r="E12" s="165">
        <v>5.859</v>
      </c>
      <c r="F12" s="162"/>
      <c r="G12" s="162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51"/>
      <c r="Z12" s="151"/>
      <c r="AA12" s="151"/>
      <c r="AB12" s="151"/>
      <c r="AC12" s="151"/>
      <c r="AD12" s="151"/>
      <c r="AE12" s="151"/>
      <c r="AF12" s="151"/>
      <c r="AG12" s="151" t="s">
        <v>117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5">
      <c r="A13" s="158"/>
      <c r="B13" s="159"/>
      <c r="C13" s="194" t="s">
        <v>232</v>
      </c>
      <c r="D13" s="164"/>
      <c r="E13" s="165">
        <v>2.2875000000000001</v>
      </c>
      <c r="F13" s="162"/>
      <c r="G13" s="162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62"/>
      <c r="Y13" s="151"/>
      <c r="Z13" s="151"/>
      <c r="AA13" s="151"/>
      <c r="AB13" s="151"/>
      <c r="AC13" s="151"/>
      <c r="AD13" s="151"/>
      <c r="AE13" s="151"/>
      <c r="AF13" s="151"/>
      <c r="AG13" s="151" t="s">
        <v>117</v>
      </c>
      <c r="AH13" s="151">
        <v>0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5">
      <c r="A14" s="158"/>
      <c r="B14" s="159"/>
      <c r="C14" s="196" t="s">
        <v>172</v>
      </c>
      <c r="D14" s="166"/>
      <c r="E14" s="167">
        <v>13.0215</v>
      </c>
      <c r="F14" s="162"/>
      <c r="G14" s="162"/>
      <c r="H14" s="162"/>
      <c r="I14" s="162"/>
      <c r="J14" s="162"/>
      <c r="K14" s="162"/>
      <c r="L14" s="162"/>
      <c r="M14" s="162"/>
      <c r="N14" s="161"/>
      <c r="O14" s="161"/>
      <c r="P14" s="161"/>
      <c r="Q14" s="161"/>
      <c r="R14" s="162"/>
      <c r="S14" s="162"/>
      <c r="T14" s="162"/>
      <c r="U14" s="162"/>
      <c r="V14" s="162"/>
      <c r="W14" s="162"/>
      <c r="X14" s="162"/>
      <c r="Y14" s="151"/>
      <c r="Z14" s="151"/>
      <c r="AA14" s="151"/>
      <c r="AB14" s="151"/>
      <c r="AC14" s="151"/>
      <c r="AD14" s="151"/>
      <c r="AE14" s="151"/>
      <c r="AF14" s="151"/>
      <c r="AG14" s="151" t="s">
        <v>117</v>
      </c>
      <c r="AH14" s="151">
        <v>1</v>
      </c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5">
      <c r="A15" s="176">
        <v>2</v>
      </c>
      <c r="B15" s="177" t="s">
        <v>233</v>
      </c>
      <c r="C15" s="193" t="s">
        <v>234</v>
      </c>
      <c r="D15" s="178" t="s">
        <v>111</v>
      </c>
      <c r="E15" s="179">
        <v>3.53437</v>
      </c>
      <c r="F15" s="180"/>
      <c r="G15" s="181">
        <f>ROUND(E15*F15,2)</f>
        <v>0</v>
      </c>
      <c r="H15" s="180"/>
      <c r="I15" s="181">
        <f>ROUND(E15*H15,2)</f>
        <v>0</v>
      </c>
      <c r="J15" s="180"/>
      <c r="K15" s="181">
        <f>ROUND(E15*J15,2)</f>
        <v>0</v>
      </c>
      <c r="L15" s="181">
        <v>21</v>
      </c>
      <c r="M15" s="181">
        <f>G15*(1+L15/100)</f>
        <v>0</v>
      </c>
      <c r="N15" s="179">
        <v>1.2489999999999999E-2</v>
      </c>
      <c r="O15" s="179">
        <f>ROUND(E15*N15,2)</f>
        <v>0.04</v>
      </c>
      <c r="P15" s="179">
        <v>1.8</v>
      </c>
      <c r="Q15" s="179">
        <f>ROUND(E15*P15,2)</f>
        <v>6.36</v>
      </c>
      <c r="R15" s="181" t="s">
        <v>228</v>
      </c>
      <c r="S15" s="181" t="s">
        <v>133</v>
      </c>
      <c r="T15" s="182" t="s">
        <v>113</v>
      </c>
      <c r="U15" s="162">
        <v>3.3149999999999999</v>
      </c>
      <c r="V15" s="162">
        <f>ROUND(E15*U15,2)</f>
        <v>11.72</v>
      </c>
      <c r="W15" s="162"/>
      <c r="X15" s="162" t="s">
        <v>114</v>
      </c>
      <c r="Y15" s="151"/>
      <c r="Z15" s="151"/>
      <c r="AA15" s="151"/>
      <c r="AB15" s="151"/>
      <c r="AC15" s="151"/>
      <c r="AD15" s="151"/>
      <c r="AE15" s="151"/>
      <c r="AF15" s="151"/>
      <c r="AG15" s="151" t="s">
        <v>115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1" outlineLevel="1" x14ac:dyDescent="0.25">
      <c r="A16" s="158"/>
      <c r="B16" s="159"/>
      <c r="C16" s="256" t="s">
        <v>229</v>
      </c>
      <c r="D16" s="257"/>
      <c r="E16" s="257"/>
      <c r="F16" s="257"/>
      <c r="G16" s="257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62"/>
      <c r="Y16" s="151"/>
      <c r="Z16" s="151"/>
      <c r="AA16" s="151"/>
      <c r="AB16" s="151"/>
      <c r="AC16" s="151"/>
      <c r="AD16" s="151"/>
      <c r="AE16" s="151"/>
      <c r="AF16" s="151"/>
      <c r="AG16" s="151" t="s">
        <v>135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90" t="str">
        <f>C16</f>
        <v>nebo vybourání otvorů průřezové plochy přes 4 m2 ve zdivu nadzákladovém, včetně pomocného lešení o výšce podlahy do 1900 mm a pro zatížení do 1,5 kPa  (150 kg/m2)</v>
      </c>
      <c r="BB16" s="151"/>
      <c r="BC16" s="151"/>
      <c r="BD16" s="151"/>
      <c r="BE16" s="151"/>
      <c r="BF16" s="151"/>
      <c r="BG16" s="151"/>
      <c r="BH16" s="151"/>
    </row>
    <row r="17" spans="1:60" outlineLevel="1" x14ac:dyDescent="0.25">
      <c r="A17" s="158"/>
      <c r="B17" s="159"/>
      <c r="C17" s="194" t="s">
        <v>235</v>
      </c>
      <c r="D17" s="164"/>
      <c r="E17" s="165">
        <v>2.3624999999999998</v>
      </c>
      <c r="F17" s="162"/>
      <c r="G17" s="162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51"/>
      <c r="Z17" s="151"/>
      <c r="AA17" s="151"/>
      <c r="AB17" s="151"/>
      <c r="AC17" s="151"/>
      <c r="AD17" s="151"/>
      <c r="AE17" s="151"/>
      <c r="AF17" s="151"/>
      <c r="AG17" s="151" t="s">
        <v>117</v>
      </c>
      <c r="AH17" s="151">
        <v>0</v>
      </c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5">
      <c r="A18" s="158"/>
      <c r="B18" s="159"/>
      <c r="C18" s="194" t="s">
        <v>236</v>
      </c>
      <c r="D18" s="164"/>
      <c r="E18" s="165">
        <v>1.17188</v>
      </c>
      <c r="F18" s="162"/>
      <c r="G18" s="162"/>
      <c r="H18" s="162"/>
      <c r="I18" s="162"/>
      <c r="J18" s="162"/>
      <c r="K18" s="162"/>
      <c r="L18" s="162"/>
      <c r="M18" s="162"/>
      <c r="N18" s="161"/>
      <c r="O18" s="161"/>
      <c r="P18" s="161"/>
      <c r="Q18" s="161"/>
      <c r="R18" s="162"/>
      <c r="S18" s="162"/>
      <c r="T18" s="162"/>
      <c r="U18" s="162"/>
      <c r="V18" s="162"/>
      <c r="W18" s="162"/>
      <c r="X18" s="162"/>
      <c r="Y18" s="151"/>
      <c r="Z18" s="151"/>
      <c r="AA18" s="151"/>
      <c r="AB18" s="151"/>
      <c r="AC18" s="151"/>
      <c r="AD18" s="151"/>
      <c r="AE18" s="151"/>
      <c r="AF18" s="151"/>
      <c r="AG18" s="151" t="s">
        <v>117</v>
      </c>
      <c r="AH18" s="151">
        <v>0</v>
      </c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x14ac:dyDescent="0.25">
      <c r="A19" s="169" t="s">
        <v>107</v>
      </c>
      <c r="B19" s="170" t="s">
        <v>76</v>
      </c>
      <c r="C19" s="192" t="s">
        <v>77</v>
      </c>
      <c r="D19" s="171"/>
      <c r="E19" s="172"/>
      <c r="F19" s="173"/>
      <c r="G19" s="173">
        <f>SUMIF(AG20:AG30,"&lt;&gt;NOR",G20:G30)</f>
        <v>0</v>
      </c>
      <c r="H19" s="173"/>
      <c r="I19" s="173">
        <f>SUM(I20:I30)</f>
        <v>0</v>
      </c>
      <c r="J19" s="173"/>
      <c r="K19" s="173">
        <f>SUM(K20:K30)</f>
        <v>0</v>
      </c>
      <c r="L19" s="173"/>
      <c r="M19" s="173">
        <f>SUM(M20:M30)</f>
        <v>0</v>
      </c>
      <c r="N19" s="172"/>
      <c r="O19" s="172">
        <f>SUM(O20:O30)</f>
        <v>0</v>
      </c>
      <c r="P19" s="172"/>
      <c r="Q19" s="172">
        <f>SUM(Q20:Q30)</f>
        <v>0</v>
      </c>
      <c r="R19" s="173"/>
      <c r="S19" s="173"/>
      <c r="T19" s="174"/>
      <c r="U19" s="168"/>
      <c r="V19" s="168">
        <f>SUM(V20:V30)</f>
        <v>54.05</v>
      </c>
      <c r="W19" s="168"/>
      <c r="X19" s="168"/>
      <c r="AG19" t="s">
        <v>108</v>
      </c>
    </row>
    <row r="20" spans="1:60" ht="20.399999999999999" outlineLevel="1" x14ac:dyDescent="0.25">
      <c r="A20" s="176">
        <v>3</v>
      </c>
      <c r="B20" s="177" t="s">
        <v>237</v>
      </c>
      <c r="C20" s="193" t="s">
        <v>238</v>
      </c>
      <c r="D20" s="178" t="s">
        <v>128</v>
      </c>
      <c r="E20" s="179">
        <v>31.753789999999999</v>
      </c>
      <c r="F20" s="180"/>
      <c r="G20" s="181">
        <f>ROUND(E20*F20,2)</f>
        <v>0</v>
      </c>
      <c r="H20" s="180"/>
      <c r="I20" s="181">
        <f>ROUND(E20*H20,2)</f>
        <v>0</v>
      </c>
      <c r="J20" s="180"/>
      <c r="K20" s="181">
        <f>ROUND(E20*J20,2)</f>
        <v>0</v>
      </c>
      <c r="L20" s="181">
        <v>21</v>
      </c>
      <c r="M20" s="181">
        <f>G20*(1+L20/100)</f>
        <v>0</v>
      </c>
      <c r="N20" s="179">
        <v>0</v>
      </c>
      <c r="O20" s="179">
        <f>ROUND(E20*N20,2)</f>
        <v>0</v>
      </c>
      <c r="P20" s="179">
        <v>0</v>
      </c>
      <c r="Q20" s="179">
        <f>ROUND(E20*P20,2)</f>
        <v>0</v>
      </c>
      <c r="R20" s="181" t="s">
        <v>239</v>
      </c>
      <c r="S20" s="181" t="s">
        <v>133</v>
      </c>
      <c r="T20" s="182" t="s">
        <v>113</v>
      </c>
      <c r="U20" s="162">
        <v>0</v>
      </c>
      <c r="V20" s="162">
        <f>ROUND(E20*U20,2)</f>
        <v>0</v>
      </c>
      <c r="W20" s="162"/>
      <c r="X20" s="162" t="s">
        <v>240</v>
      </c>
      <c r="Y20" s="151"/>
      <c r="Z20" s="151"/>
      <c r="AA20" s="151"/>
      <c r="AB20" s="151"/>
      <c r="AC20" s="151"/>
      <c r="AD20" s="151"/>
      <c r="AE20" s="151"/>
      <c r="AF20" s="151"/>
      <c r="AG20" s="151" t="s">
        <v>241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5">
      <c r="A21" s="158"/>
      <c r="B21" s="159"/>
      <c r="C21" s="256" t="s">
        <v>242</v>
      </c>
      <c r="D21" s="257"/>
      <c r="E21" s="257"/>
      <c r="F21" s="257"/>
      <c r="G21" s="257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51"/>
      <c r="Z21" s="151"/>
      <c r="AA21" s="151"/>
      <c r="AB21" s="151"/>
      <c r="AC21" s="151"/>
      <c r="AD21" s="151"/>
      <c r="AE21" s="151"/>
      <c r="AF21" s="151"/>
      <c r="AG21" s="151" t="s">
        <v>135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5">
      <c r="A22" s="158"/>
      <c r="B22" s="159"/>
      <c r="C22" s="267" t="s">
        <v>243</v>
      </c>
      <c r="D22" s="268"/>
      <c r="E22" s="268"/>
      <c r="F22" s="268"/>
      <c r="G22" s="268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51"/>
      <c r="Z22" s="151"/>
      <c r="AA22" s="151"/>
      <c r="AB22" s="151"/>
      <c r="AC22" s="151"/>
      <c r="AD22" s="151"/>
      <c r="AE22" s="151"/>
      <c r="AF22" s="151"/>
      <c r="AG22" s="151" t="s">
        <v>244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5">
      <c r="A23" s="158"/>
      <c r="B23" s="159"/>
      <c r="C23" s="267" t="s">
        <v>245</v>
      </c>
      <c r="D23" s="268"/>
      <c r="E23" s="268"/>
      <c r="F23" s="268"/>
      <c r="G23" s="268"/>
      <c r="H23" s="162"/>
      <c r="I23" s="162"/>
      <c r="J23" s="162"/>
      <c r="K23" s="162"/>
      <c r="L23" s="162"/>
      <c r="M23" s="162"/>
      <c r="N23" s="161"/>
      <c r="O23" s="161"/>
      <c r="P23" s="161"/>
      <c r="Q23" s="161"/>
      <c r="R23" s="162"/>
      <c r="S23" s="162"/>
      <c r="T23" s="162"/>
      <c r="U23" s="162"/>
      <c r="V23" s="162"/>
      <c r="W23" s="162"/>
      <c r="X23" s="162"/>
      <c r="Y23" s="151"/>
      <c r="Z23" s="151"/>
      <c r="AA23" s="151"/>
      <c r="AB23" s="151"/>
      <c r="AC23" s="151"/>
      <c r="AD23" s="151"/>
      <c r="AE23" s="151"/>
      <c r="AF23" s="151"/>
      <c r="AG23" s="151" t="s">
        <v>244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ht="21" outlineLevel="1" x14ac:dyDescent="0.25">
      <c r="A24" s="158"/>
      <c r="B24" s="159"/>
      <c r="C24" s="267" t="s">
        <v>246</v>
      </c>
      <c r="D24" s="268"/>
      <c r="E24" s="268"/>
      <c r="F24" s="268"/>
      <c r="G24" s="268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51"/>
      <c r="Z24" s="151"/>
      <c r="AA24" s="151"/>
      <c r="AB24" s="151"/>
      <c r="AC24" s="151"/>
      <c r="AD24" s="151"/>
      <c r="AE24" s="151"/>
      <c r="AF24" s="151"/>
      <c r="AG24" s="151" t="s">
        <v>244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90" t="str">
        <f>C24</f>
        <v>- při vodorovné dopravě po vodě : vyložení na hromady na suchu nebo na přeložení na dopravní prostředek na suchu do 15 m vodorovně a současně do 4 m svisle,</v>
      </c>
      <c r="BB24" s="151"/>
      <c r="BC24" s="151"/>
      <c r="BD24" s="151"/>
      <c r="BE24" s="151"/>
      <c r="BF24" s="151"/>
      <c r="BG24" s="151"/>
      <c r="BH24" s="151"/>
    </row>
    <row r="25" spans="1:60" outlineLevel="1" x14ac:dyDescent="0.25">
      <c r="A25" s="158"/>
      <c r="B25" s="159"/>
      <c r="C25" s="267" t="s">
        <v>247</v>
      </c>
      <c r="D25" s="268"/>
      <c r="E25" s="268"/>
      <c r="F25" s="268"/>
      <c r="G25" s="268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51"/>
      <c r="Z25" s="151"/>
      <c r="AA25" s="151"/>
      <c r="AB25" s="151"/>
      <c r="AC25" s="151"/>
      <c r="AD25" s="151"/>
      <c r="AE25" s="151"/>
      <c r="AF25" s="151"/>
      <c r="AG25" s="151" t="s">
        <v>244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5">
      <c r="A26" s="183">
        <v>4</v>
      </c>
      <c r="B26" s="184" t="s">
        <v>248</v>
      </c>
      <c r="C26" s="195" t="s">
        <v>249</v>
      </c>
      <c r="D26" s="185" t="s">
        <v>128</v>
      </c>
      <c r="E26" s="186">
        <v>31.753789999999999</v>
      </c>
      <c r="F26" s="187"/>
      <c r="G26" s="188">
        <f>ROUND(E26*F26,2)</f>
        <v>0</v>
      </c>
      <c r="H26" s="187"/>
      <c r="I26" s="188">
        <f>ROUND(E26*H26,2)</f>
        <v>0</v>
      </c>
      <c r="J26" s="187"/>
      <c r="K26" s="188">
        <f>ROUND(E26*J26,2)</f>
        <v>0</v>
      </c>
      <c r="L26" s="188">
        <v>21</v>
      </c>
      <c r="M26" s="188">
        <f>G26*(1+L26/100)</f>
        <v>0</v>
      </c>
      <c r="N26" s="186">
        <v>0</v>
      </c>
      <c r="O26" s="186">
        <f>ROUND(E26*N26,2)</f>
        <v>0</v>
      </c>
      <c r="P26" s="186">
        <v>0</v>
      </c>
      <c r="Q26" s="186">
        <f>ROUND(E26*P26,2)</f>
        <v>0</v>
      </c>
      <c r="R26" s="188" t="s">
        <v>250</v>
      </c>
      <c r="S26" s="188" t="s">
        <v>133</v>
      </c>
      <c r="T26" s="189" t="s">
        <v>113</v>
      </c>
      <c r="U26" s="162">
        <v>0.746</v>
      </c>
      <c r="V26" s="162">
        <f>ROUND(E26*U26,2)</f>
        <v>23.69</v>
      </c>
      <c r="W26" s="162"/>
      <c r="X26" s="162" t="s">
        <v>240</v>
      </c>
      <c r="Y26" s="151"/>
      <c r="Z26" s="151"/>
      <c r="AA26" s="151"/>
      <c r="AB26" s="151"/>
      <c r="AC26" s="151"/>
      <c r="AD26" s="151"/>
      <c r="AE26" s="151"/>
      <c r="AF26" s="151"/>
      <c r="AG26" s="151" t="s">
        <v>241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5">
      <c r="A27" s="183">
        <v>5</v>
      </c>
      <c r="B27" s="184" t="s">
        <v>251</v>
      </c>
      <c r="C27" s="195" t="s">
        <v>252</v>
      </c>
      <c r="D27" s="185" t="s">
        <v>128</v>
      </c>
      <c r="E27" s="186">
        <v>31.753789999999999</v>
      </c>
      <c r="F27" s="187"/>
      <c r="G27" s="188">
        <f>ROUND(E27*F27,2)</f>
        <v>0</v>
      </c>
      <c r="H27" s="187"/>
      <c r="I27" s="188">
        <f>ROUND(E27*H27,2)</f>
        <v>0</v>
      </c>
      <c r="J27" s="187"/>
      <c r="K27" s="188">
        <f>ROUND(E27*J27,2)</f>
        <v>0</v>
      </c>
      <c r="L27" s="188">
        <v>21</v>
      </c>
      <c r="M27" s="188">
        <f>G27*(1+L27/100)</f>
        <v>0</v>
      </c>
      <c r="N27" s="186">
        <v>0</v>
      </c>
      <c r="O27" s="186">
        <f>ROUND(E27*N27,2)</f>
        <v>0</v>
      </c>
      <c r="P27" s="186">
        <v>0</v>
      </c>
      <c r="Q27" s="186">
        <f>ROUND(E27*P27,2)</f>
        <v>0</v>
      </c>
      <c r="R27" s="188"/>
      <c r="S27" s="188" t="s">
        <v>133</v>
      </c>
      <c r="T27" s="189" t="s">
        <v>113</v>
      </c>
      <c r="U27" s="162">
        <v>0.95599999999999996</v>
      </c>
      <c r="V27" s="162">
        <f>ROUND(E27*U27,2)</f>
        <v>30.36</v>
      </c>
      <c r="W27" s="162"/>
      <c r="X27" s="162" t="s">
        <v>240</v>
      </c>
      <c r="Y27" s="151"/>
      <c r="Z27" s="151"/>
      <c r="AA27" s="151"/>
      <c r="AB27" s="151"/>
      <c r="AC27" s="151"/>
      <c r="AD27" s="151"/>
      <c r="AE27" s="151"/>
      <c r="AF27" s="151"/>
      <c r="AG27" s="151" t="s">
        <v>241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5">
      <c r="A28" s="176">
        <v>6</v>
      </c>
      <c r="B28" s="177" t="s">
        <v>253</v>
      </c>
      <c r="C28" s="193" t="s">
        <v>254</v>
      </c>
      <c r="D28" s="178" t="s">
        <v>128</v>
      </c>
      <c r="E28" s="179">
        <v>317.53791000000001</v>
      </c>
      <c r="F28" s="180"/>
      <c r="G28" s="181">
        <f>ROUND(E28*F28,2)</f>
        <v>0</v>
      </c>
      <c r="H28" s="180"/>
      <c r="I28" s="181">
        <f>ROUND(E28*H28,2)</f>
        <v>0</v>
      </c>
      <c r="J28" s="180"/>
      <c r="K28" s="181">
        <f>ROUND(E28*J28,2)</f>
        <v>0</v>
      </c>
      <c r="L28" s="181">
        <v>21</v>
      </c>
      <c r="M28" s="181">
        <f>G28*(1+L28/100)</f>
        <v>0</v>
      </c>
      <c r="N28" s="179">
        <v>0</v>
      </c>
      <c r="O28" s="179">
        <f>ROUND(E28*N28,2)</f>
        <v>0</v>
      </c>
      <c r="P28" s="179">
        <v>0</v>
      </c>
      <c r="Q28" s="179">
        <f>ROUND(E28*P28,2)</f>
        <v>0</v>
      </c>
      <c r="R28" s="181" t="s">
        <v>255</v>
      </c>
      <c r="S28" s="181" t="s">
        <v>133</v>
      </c>
      <c r="T28" s="182" t="s">
        <v>113</v>
      </c>
      <c r="U28" s="162">
        <v>0</v>
      </c>
      <c r="V28" s="162">
        <f>ROUND(E28*U28,2)</f>
        <v>0</v>
      </c>
      <c r="W28" s="162"/>
      <c r="X28" s="162" t="s">
        <v>240</v>
      </c>
      <c r="Y28" s="151"/>
      <c r="Z28" s="151"/>
      <c r="AA28" s="151"/>
      <c r="AB28" s="151"/>
      <c r="AC28" s="151"/>
      <c r="AD28" s="151"/>
      <c r="AE28" s="151"/>
      <c r="AF28" s="151"/>
      <c r="AG28" s="151" t="s">
        <v>241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5">
      <c r="A29" s="158"/>
      <c r="B29" s="159"/>
      <c r="C29" s="256" t="s">
        <v>256</v>
      </c>
      <c r="D29" s="257"/>
      <c r="E29" s="257"/>
      <c r="F29" s="257"/>
      <c r="G29" s="257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51"/>
      <c r="Z29" s="151"/>
      <c r="AA29" s="151"/>
      <c r="AB29" s="151"/>
      <c r="AC29" s="151"/>
      <c r="AD29" s="151"/>
      <c r="AE29" s="151"/>
      <c r="AF29" s="151"/>
      <c r="AG29" s="151" t="s">
        <v>135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5">
      <c r="A30" s="176">
        <v>7</v>
      </c>
      <c r="B30" s="177" t="s">
        <v>257</v>
      </c>
      <c r="C30" s="193" t="s">
        <v>258</v>
      </c>
      <c r="D30" s="178" t="s">
        <v>128</v>
      </c>
      <c r="E30" s="179">
        <v>31.753789999999999</v>
      </c>
      <c r="F30" s="180"/>
      <c r="G30" s="181">
        <f>ROUND(E30*F30,2)</f>
        <v>0</v>
      </c>
      <c r="H30" s="180"/>
      <c r="I30" s="181">
        <f>ROUND(E30*H30,2)</f>
        <v>0</v>
      </c>
      <c r="J30" s="180"/>
      <c r="K30" s="181">
        <f>ROUND(E30*J30,2)</f>
        <v>0</v>
      </c>
      <c r="L30" s="181">
        <v>21</v>
      </c>
      <c r="M30" s="181">
        <f>G30*(1+L30/100)</f>
        <v>0</v>
      </c>
      <c r="N30" s="179">
        <v>0</v>
      </c>
      <c r="O30" s="179">
        <f>ROUND(E30*N30,2)</f>
        <v>0</v>
      </c>
      <c r="P30" s="179">
        <v>0</v>
      </c>
      <c r="Q30" s="179">
        <f>ROUND(E30*P30,2)</f>
        <v>0</v>
      </c>
      <c r="R30" s="181"/>
      <c r="S30" s="181" t="s">
        <v>112</v>
      </c>
      <c r="T30" s="182" t="s">
        <v>113</v>
      </c>
      <c r="U30" s="162">
        <v>0</v>
      </c>
      <c r="V30" s="162">
        <f>ROUND(E30*U30,2)</f>
        <v>0</v>
      </c>
      <c r="W30" s="162"/>
      <c r="X30" s="162" t="s">
        <v>240</v>
      </c>
      <c r="Y30" s="151"/>
      <c r="Z30" s="151"/>
      <c r="AA30" s="151"/>
      <c r="AB30" s="151"/>
      <c r="AC30" s="151"/>
      <c r="AD30" s="151"/>
      <c r="AE30" s="151"/>
      <c r="AF30" s="151"/>
      <c r="AG30" s="151" t="s">
        <v>241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x14ac:dyDescent="0.25">
      <c r="A31" s="3"/>
      <c r="B31" s="4"/>
      <c r="C31" s="198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AE31">
        <v>15</v>
      </c>
      <c r="AF31">
        <v>21</v>
      </c>
      <c r="AG31" t="s">
        <v>94</v>
      </c>
    </row>
    <row r="32" spans="1:60" x14ac:dyDescent="0.25">
      <c r="A32" s="154"/>
      <c r="B32" s="155" t="s">
        <v>29</v>
      </c>
      <c r="C32" s="199"/>
      <c r="D32" s="156"/>
      <c r="E32" s="157"/>
      <c r="F32" s="157"/>
      <c r="G32" s="175">
        <f>G8+G19</f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AE32">
        <f>SUMIF(L7:L30,AE31,G7:G30)</f>
        <v>0</v>
      </c>
      <c r="AF32">
        <f>SUMIF(L7:L30,AF31,G7:G30)</f>
        <v>0</v>
      </c>
      <c r="AG32" t="s">
        <v>224</v>
      </c>
    </row>
    <row r="33" spans="3:33" x14ac:dyDescent="0.25">
      <c r="C33" s="200"/>
      <c r="D33" s="10"/>
      <c r="AG33" t="s">
        <v>225</v>
      </c>
    </row>
    <row r="34" spans="3:33" x14ac:dyDescent="0.25">
      <c r="D34" s="10"/>
    </row>
    <row r="35" spans="3:33" x14ac:dyDescent="0.25">
      <c r="D35" s="10"/>
    </row>
    <row r="36" spans="3:33" x14ac:dyDescent="0.25">
      <c r="D36" s="10"/>
    </row>
    <row r="37" spans="3:33" x14ac:dyDescent="0.25">
      <c r="D37" s="10"/>
    </row>
    <row r="38" spans="3:33" x14ac:dyDescent="0.25">
      <c r="D38" s="10"/>
    </row>
    <row r="39" spans="3:33" x14ac:dyDescent="0.25">
      <c r="D39" s="10"/>
    </row>
    <row r="40" spans="3:33" x14ac:dyDescent="0.25">
      <c r="D40" s="10"/>
    </row>
    <row r="41" spans="3:33" x14ac:dyDescent="0.25">
      <c r="D41" s="10"/>
    </row>
    <row r="42" spans="3:33" x14ac:dyDescent="0.25">
      <c r="D42" s="10"/>
    </row>
    <row r="43" spans="3:33" x14ac:dyDescent="0.25">
      <c r="D43" s="10"/>
    </row>
    <row r="44" spans="3:33" x14ac:dyDescent="0.25">
      <c r="D44" s="10"/>
    </row>
    <row r="45" spans="3:33" x14ac:dyDescent="0.25">
      <c r="D45" s="10"/>
    </row>
    <row r="46" spans="3:33" x14ac:dyDescent="0.25">
      <c r="D46" s="10"/>
    </row>
    <row r="47" spans="3:33" x14ac:dyDescent="0.25">
      <c r="D47" s="10"/>
    </row>
    <row r="48" spans="3:33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k7ibEpT3ltQTH0xnnlk42KFLFmTdkK+8yTiWFt8cSWRsFOifYizkcW09nlHeECL8hFfI5ANqro/jm/whXTBBIw==" saltValue="+5fO1cORKORty9+aiA6U7g==" spinCount="100000" sheet="1"/>
  <mergeCells count="12">
    <mergeCell ref="C29:G29"/>
    <mergeCell ref="A1:G1"/>
    <mergeCell ref="C2:G2"/>
    <mergeCell ref="C3:G3"/>
    <mergeCell ref="C4:G4"/>
    <mergeCell ref="C10:G10"/>
    <mergeCell ref="C16:G16"/>
    <mergeCell ref="C21:G21"/>
    <mergeCell ref="C22:G22"/>
    <mergeCell ref="C23:G23"/>
    <mergeCell ref="C24:G24"/>
    <mergeCell ref="C25:G2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'01 02 Pol'!Názvy_tisku</vt:lpstr>
      <vt:lpstr>oadresa</vt:lpstr>
      <vt:lpstr>Stavba!Objednatel</vt:lpstr>
      <vt:lpstr>Stavba!Objekt</vt:lpstr>
      <vt:lpstr>'01 01 Pol'!Oblast_tisku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Eva</cp:lastModifiedBy>
  <cp:lastPrinted>2019-03-19T12:27:02Z</cp:lastPrinted>
  <dcterms:created xsi:type="dcterms:W3CDTF">2009-04-08T07:15:50Z</dcterms:created>
  <dcterms:modified xsi:type="dcterms:W3CDTF">2022-03-17T09:09:18Z</dcterms:modified>
</cp:coreProperties>
</file>